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EZERVA\Dotácie 2024\VYZVANIE ROZHĽADNE\VYZVANIE\VYZVANIE final\"/>
    </mc:Choice>
  </mc:AlternateContent>
  <bookViews>
    <workbookView xWindow="0" yWindow="0" windowWidth="28800" windowHeight="12300" activeTab="2"/>
  </bookViews>
  <sheets>
    <sheet name="Rekapitulácia stavby" sheetId="1" r:id="rId1"/>
    <sheet name="01 - Architektúra" sheetId="2" r:id="rId2"/>
    <sheet name="02 - Bleskozvod" sheetId="3" r:id="rId3"/>
  </sheets>
  <definedNames>
    <definedName name="_xlnm._FilterDatabase" localSheetId="1" hidden="1">'01 - Architektúra'!$C$127:$K$216</definedName>
    <definedName name="_xlnm._FilterDatabase" localSheetId="2" hidden="1">'02 - Bleskozvod'!$C$120:$K$147</definedName>
    <definedName name="_xlnm.Print_Titles" localSheetId="1">'01 - Architektúra'!$127:$127</definedName>
    <definedName name="_xlnm.Print_Titles" localSheetId="2">'02 - Bleskozvod'!$120:$120</definedName>
    <definedName name="_xlnm.Print_Titles" localSheetId="0">'Rekapitulácia stavby'!$92:$92</definedName>
    <definedName name="_xlnm.Print_Area" localSheetId="1">'01 - Architektúra'!$C$4:$J$76,'01 - Architektúra'!$C$115:$J$216</definedName>
    <definedName name="_xlnm.Print_Area" localSheetId="2">'02 - Bleskozvod'!$C$4:$J$76,'02 - Bleskozvod'!$C$108:$J$147</definedName>
    <definedName name="_xlnm.Print_Area" localSheetId="0">'Rekapitulácia stavby'!$D$4:$AO$76,'Rekapitulácia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4" i="3"/>
  <c r="BH124" i="3"/>
  <c r="BG124" i="3"/>
  <c r="BE124" i="3"/>
  <c r="T124" i="3"/>
  <c r="T123" i="3" s="1"/>
  <c r="T122" i="3" s="1"/>
  <c r="R124" i="3"/>
  <c r="R123" i="3" s="1"/>
  <c r="R122" i="3" s="1"/>
  <c r="P124" i="3"/>
  <c r="P123" i="3"/>
  <c r="P122" i="3" s="1"/>
  <c r="F115" i="3"/>
  <c r="E113" i="3"/>
  <c r="F89" i="3"/>
  <c r="E87" i="3"/>
  <c r="J24" i="3"/>
  <c r="E24" i="3"/>
  <c r="J118" i="3"/>
  <c r="J23" i="3"/>
  <c r="J21" i="3"/>
  <c r="E21" i="3"/>
  <c r="J117" i="3" s="1"/>
  <c r="J20" i="3"/>
  <c r="J18" i="3"/>
  <c r="E18" i="3"/>
  <c r="F92" i="3"/>
  <c r="J17" i="3"/>
  <c r="J15" i="3"/>
  <c r="E15" i="3"/>
  <c r="F91" i="3" s="1"/>
  <c r="J14" i="3"/>
  <c r="J12" i="3"/>
  <c r="J89" i="3"/>
  <c r="E7" i="3"/>
  <c r="E111" i="3" s="1"/>
  <c r="J37" i="2"/>
  <c r="J36" i="2"/>
  <c r="AY95" i="1" s="1"/>
  <c r="J35" i="2"/>
  <c r="AX95" i="1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T162" i="2" s="1"/>
  <c r="R163" i="2"/>
  <c r="R162" i="2"/>
  <c r="P163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F122" i="2"/>
  <c r="E120" i="2"/>
  <c r="F89" i="2"/>
  <c r="E87" i="2"/>
  <c r="J24" i="2"/>
  <c r="E24" i="2"/>
  <c r="J125" i="2" s="1"/>
  <c r="J23" i="2"/>
  <c r="J21" i="2"/>
  <c r="E21" i="2"/>
  <c r="J124" i="2"/>
  <c r="J20" i="2"/>
  <c r="J18" i="2"/>
  <c r="E18" i="2"/>
  <c r="F92" i="2" s="1"/>
  <c r="J17" i="2"/>
  <c r="J15" i="2"/>
  <c r="E15" i="2"/>
  <c r="F124" i="2"/>
  <c r="J14" i="2"/>
  <c r="J12" i="2"/>
  <c r="J89" i="2"/>
  <c r="E7" i="2"/>
  <c r="E118" i="2"/>
  <c r="L90" i="1"/>
  <c r="AM90" i="1"/>
  <c r="AM89" i="1"/>
  <c r="L89" i="1"/>
  <c r="AM87" i="1"/>
  <c r="L87" i="1"/>
  <c r="L85" i="1"/>
  <c r="L84" i="1"/>
  <c r="BK216" i="2"/>
  <c r="J141" i="2"/>
  <c r="BK199" i="2"/>
  <c r="J209" i="2"/>
  <c r="BK205" i="2"/>
  <c r="BK202" i="2"/>
  <c r="BK193" i="2"/>
  <c r="BK163" i="2"/>
  <c r="J146" i="2"/>
  <c r="BK132" i="2"/>
  <c r="BK213" i="2"/>
  <c r="J183" i="2"/>
  <c r="J170" i="2"/>
  <c r="J140" i="2"/>
  <c r="BK210" i="2"/>
  <c r="J193" i="2"/>
  <c r="BK184" i="2"/>
  <c r="J160" i="2"/>
  <c r="J145" i="2"/>
  <c r="J133" i="3"/>
  <c r="J142" i="3"/>
  <c r="BK144" i="3"/>
  <c r="BK146" i="3"/>
  <c r="BK141" i="3"/>
  <c r="J139" i="3"/>
  <c r="J216" i="2"/>
  <c r="J180" i="2"/>
  <c r="BK155" i="2"/>
  <c r="BK141" i="2"/>
  <c r="J205" i="2"/>
  <c r="J139" i="2"/>
  <c r="J203" i="2"/>
  <c r="BK134" i="2"/>
  <c r="BK207" i="2"/>
  <c r="J204" i="2"/>
  <c r="BK198" i="2"/>
  <c r="J195" i="2"/>
  <c r="BK173" i="2"/>
  <c r="J156" i="2"/>
  <c r="BK137" i="2"/>
  <c r="J134" i="2"/>
  <c r="J212" i="2"/>
  <c r="J184" i="2"/>
  <c r="BK179" i="2"/>
  <c r="J173" i="2"/>
  <c r="BK159" i="2"/>
  <c r="BK144" i="2"/>
  <c r="BK215" i="2"/>
  <c r="J210" i="2"/>
  <c r="J197" i="2"/>
  <c r="BK192" i="2"/>
  <c r="BK188" i="2"/>
  <c r="BK186" i="2"/>
  <c r="BK183" i="2"/>
  <c r="J175" i="2"/>
  <c r="BK170" i="2"/>
  <c r="J159" i="2"/>
  <c r="BK147" i="2"/>
  <c r="BK138" i="2"/>
  <c r="BK147" i="3"/>
  <c r="J124" i="3"/>
  <c r="J132" i="3"/>
  <c r="J136" i="3"/>
  <c r="BK143" i="3"/>
  <c r="J128" i="3"/>
  <c r="J146" i="3"/>
  <c r="J131" i="3"/>
  <c r="BK171" i="2"/>
  <c r="J154" i="2"/>
  <c r="BK139" i="2"/>
  <c r="J155" i="2"/>
  <c r="J143" i="2"/>
  <c r="J132" i="2"/>
  <c r="J202" i="2"/>
  <c r="BK208" i="2"/>
  <c r="BK204" i="2"/>
  <c r="J199" i="2"/>
  <c r="BK196" i="2"/>
  <c r="BK176" i="2"/>
  <c r="BK161" i="2"/>
  <c r="J148" i="2"/>
  <c r="BK136" i="2"/>
  <c r="J214" i="2"/>
  <c r="BK212" i="2"/>
  <c r="BK211" i="2"/>
  <c r="J178" i="2"/>
  <c r="J167" i="2"/>
  <c r="BK152" i="2"/>
  <c r="J215" i="2"/>
  <c r="BK200" i="2"/>
  <c r="BK195" i="2"/>
  <c r="J191" i="2"/>
  <c r="J188" i="2"/>
  <c r="BK185" i="2"/>
  <c r="BK177" i="2"/>
  <c r="J174" i="2"/>
  <c r="BK166" i="2"/>
  <c r="BK156" i="2"/>
  <c r="BK149" i="2"/>
  <c r="J135" i="2"/>
  <c r="BK135" i="3"/>
  <c r="J130" i="3"/>
  <c r="J138" i="3"/>
  <c r="BK139" i="3"/>
  <c r="BK129" i="3"/>
  <c r="J135" i="3"/>
  <c r="BK136" i="3"/>
  <c r="J134" i="3"/>
  <c r="BK153" i="2"/>
  <c r="J136" i="2"/>
  <c r="J140" i="3"/>
  <c r="J147" i="3"/>
  <c r="BK127" i="3"/>
  <c r="BK134" i="3"/>
  <c r="J141" i="3"/>
  <c r="BK128" i="3"/>
  <c r="BK140" i="3"/>
  <c r="BK175" i="2"/>
  <c r="BK167" i="2"/>
  <c r="BK150" i="2"/>
  <c r="J207" i="2"/>
  <c r="BK148" i="2"/>
  <c r="J137" i="2"/>
  <c r="J198" i="2"/>
  <c r="J208" i="2"/>
  <c r="BK201" i="2"/>
  <c r="J177" i="2"/>
  <c r="BK172" i="2"/>
  <c r="BK158" i="2"/>
  <c r="BK143" i="2"/>
  <c r="BK214" i="2"/>
  <c r="J213" i="2"/>
  <c r="J211" i="2"/>
  <c r="BK174" i="2"/>
  <c r="BK168" i="2"/>
  <c r="J150" i="2"/>
  <c r="BK135" i="2"/>
  <c r="J201" i="2"/>
  <c r="J192" i="2"/>
  <c r="BK189" i="2"/>
  <c r="BK187" i="2"/>
  <c r="J185" i="2"/>
  <c r="BK180" i="2"/>
  <c r="J172" i="2"/>
  <c r="J161" i="2"/>
  <c r="BK154" i="2"/>
  <c r="BK146" i="2"/>
  <c r="BK140" i="2"/>
  <c r="BK142" i="3"/>
  <c r="BK131" i="3"/>
  <c r="BK130" i="3"/>
  <c r="BK133" i="3"/>
  <c r="BK138" i="3"/>
  <c r="BK124" i="3"/>
  <c r="J179" i="2"/>
  <c r="J166" i="2"/>
  <c r="J158" i="2"/>
  <c r="J149" i="2"/>
  <c r="J206" i="2"/>
  <c r="J147" i="2"/>
  <c r="BK131" i="2"/>
  <c r="J200" i="2"/>
  <c r="BK133" i="2"/>
  <c r="BK206" i="2"/>
  <c r="BK203" i="2"/>
  <c r="BK197" i="2"/>
  <c r="BK178" i="2"/>
  <c r="J168" i="2"/>
  <c r="J153" i="2"/>
  <c r="J138" i="2"/>
  <c r="AS94" i="1"/>
  <c r="BK181" i="2"/>
  <c r="J171" i="2"/>
  <c r="BK160" i="2"/>
  <c r="BK145" i="2"/>
  <c r="J131" i="2"/>
  <c r="BK209" i="2"/>
  <c r="J196" i="2"/>
  <c r="BK191" i="2"/>
  <c r="J189" i="2"/>
  <c r="J187" i="2"/>
  <c r="J186" i="2"/>
  <c r="J181" i="2"/>
  <c r="J176" i="2"/>
  <c r="J163" i="2"/>
  <c r="J152" i="2"/>
  <c r="J144" i="2"/>
  <c r="J133" i="2"/>
  <c r="BK132" i="3"/>
  <c r="J144" i="3"/>
  <c r="J137" i="3"/>
  <c r="J127" i="3"/>
  <c r="BK137" i="3"/>
  <c r="J143" i="3"/>
  <c r="J129" i="3"/>
  <c r="P130" i="2" l="1"/>
  <c r="BK151" i="2"/>
  <c r="J151" i="2"/>
  <c r="J100" i="2"/>
  <c r="T151" i="2"/>
  <c r="T169" i="2"/>
  <c r="P142" i="2"/>
  <c r="T157" i="2"/>
  <c r="BK169" i="2"/>
  <c r="J169" i="2" s="1"/>
  <c r="J105" i="2" s="1"/>
  <c r="P182" i="2"/>
  <c r="T182" i="2"/>
  <c r="R190" i="2"/>
  <c r="T190" i="2"/>
  <c r="BK194" i="2"/>
  <c r="J194" i="2" s="1"/>
  <c r="J108" i="2" s="1"/>
  <c r="R194" i="2"/>
  <c r="BK130" i="2"/>
  <c r="J130" i="2"/>
  <c r="J98" i="2"/>
  <c r="R142" i="2"/>
  <c r="R151" i="2"/>
  <c r="P169" i="2"/>
  <c r="BK142" i="2"/>
  <c r="J142" i="2"/>
  <c r="J99" i="2"/>
  <c r="BK157" i="2"/>
  <c r="J157" i="2"/>
  <c r="J101" i="2"/>
  <c r="BK165" i="2"/>
  <c r="T165" i="2"/>
  <c r="BK182" i="2"/>
  <c r="J182" i="2"/>
  <c r="J106" i="2"/>
  <c r="BK190" i="2"/>
  <c r="J190" i="2"/>
  <c r="J107" i="2"/>
  <c r="P126" i="3"/>
  <c r="P125" i="3" s="1"/>
  <c r="P121" i="3" s="1"/>
  <c r="AU96" i="1" s="1"/>
  <c r="T130" i="2"/>
  <c r="P157" i="2"/>
  <c r="R169" i="2"/>
  <c r="R182" i="2"/>
  <c r="P190" i="2"/>
  <c r="P194" i="2"/>
  <c r="T194" i="2"/>
  <c r="T126" i="3"/>
  <c r="T125" i="3"/>
  <c r="T121" i="3"/>
  <c r="R130" i="2"/>
  <c r="P151" i="2"/>
  <c r="R165" i="2"/>
  <c r="R164" i="2" s="1"/>
  <c r="R126" i="3"/>
  <c r="R125" i="3"/>
  <c r="P145" i="3"/>
  <c r="T142" i="2"/>
  <c r="R157" i="2"/>
  <c r="P165" i="2"/>
  <c r="P164" i="2" s="1"/>
  <c r="BK126" i="3"/>
  <c r="J126" i="3"/>
  <c r="J100" i="3"/>
  <c r="BK145" i="3"/>
  <c r="J145" i="3"/>
  <c r="J101" i="3"/>
  <c r="R145" i="3"/>
  <c r="R121" i="3" s="1"/>
  <c r="T145" i="3"/>
  <c r="BK123" i="3"/>
  <c r="J123" i="3"/>
  <c r="J98" i="3"/>
  <c r="BK162" i="2"/>
  <c r="J162" i="2"/>
  <c r="J102" i="2"/>
  <c r="E85" i="3"/>
  <c r="F118" i="3"/>
  <c r="BF128" i="3"/>
  <c r="J91" i="3"/>
  <c r="F117" i="3"/>
  <c r="BF127" i="3"/>
  <c r="BF137" i="3"/>
  <c r="BF138" i="3"/>
  <c r="BF143" i="3"/>
  <c r="BF146" i="3"/>
  <c r="J92" i="3"/>
  <c r="BF132" i="3"/>
  <c r="BF135" i="3"/>
  <c r="BF136" i="3"/>
  <c r="BF139" i="3"/>
  <c r="J115" i="3"/>
  <c r="BF124" i="3"/>
  <c r="BF129" i="3"/>
  <c r="BF131" i="3"/>
  <c r="BF144" i="3"/>
  <c r="BF130" i="3"/>
  <c r="J165" i="2"/>
  <c r="J104" i="2" s="1"/>
  <c r="BF133" i="3"/>
  <c r="BF140" i="3"/>
  <c r="BF142" i="3"/>
  <c r="BF147" i="3"/>
  <c r="BF134" i="3"/>
  <c r="BF141" i="3"/>
  <c r="J91" i="2"/>
  <c r="BF134" i="2"/>
  <c r="BF135" i="2"/>
  <c r="BF139" i="2"/>
  <c r="BF145" i="2"/>
  <c r="BF146" i="2"/>
  <c r="BF147" i="2"/>
  <c r="BF148" i="2"/>
  <c r="BF149" i="2"/>
  <c r="BF174" i="2"/>
  <c r="BF183" i="2"/>
  <c r="BF185" i="2"/>
  <c r="BF186" i="2"/>
  <c r="BF187" i="2"/>
  <c r="BF188" i="2"/>
  <c r="BF189" i="2"/>
  <c r="BF191" i="2"/>
  <c r="BF192" i="2"/>
  <c r="BF196" i="2"/>
  <c r="BF197" i="2"/>
  <c r="BF198" i="2"/>
  <c r="BF209" i="2"/>
  <c r="BF215" i="2"/>
  <c r="F91" i="2"/>
  <c r="J92" i="2"/>
  <c r="J122" i="2"/>
  <c r="BF132" i="2"/>
  <c r="BF133" i="2"/>
  <c r="BF156" i="2"/>
  <c r="BF158" i="2"/>
  <c r="BF159" i="2"/>
  <c r="BF161" i="2"/>
  <c r="BF166" i="2"/>
  <c r="BF168" i="2"/>
  <c r="BF170" i="2"/>
  <c r="BF172" i="2"/>
  <c r="BF173" i="2"/>
  <c r="BF179" i="2"/>
  <c r="BF180" i="2"/>
  <c r="BF181" i="2"/>
  <c r="BF184" i="2"/>
  <c r="BF210" i="2"/>
  <c r="BF211" i="2"/>
  <c r="BF212" i="2"/>
  <c r="BF213" i="2"/>
  <c r="BF216" i="2"/>
  <c r="E85" i="2"/>
  <c r="F125" i="2"/>
  <c r="BF141" i="2"/>
  <c r="BF150" i="2"/>
  <c r="BF155" i="2"/>
  <c r="BF160" i="2"/>
  <c r="BF167" i="2"/>
  <c r="BF171" i="2"/>
  <c r="BF175" i="2"/>
  <c r="BF177" i="2"/>
  <c r="BF193" i="2"/>
  <c r="BF195" i="2"/>
  <c r="BF199" i="2"/>
  <c r="BF202" i="2"/>
  <c r="BF203" i="2"/>
  <c r="BF204" i="2"/>
  <c r="BF205" i="2"/>
  <c r="BF208" i="2"/>
  <c r="BF214" i="2"/>
  <c r="BF200" i="2"/>
  <c r="BF201" i="2"/>
  <c r="BF131" i="2"/>
  <c r="BF136" i="2"/>
  <c r="BF137" i="2"/>
  <c r="BF138" i="2"/>
  <c r="BF140" i="2"/>
  <c r="BF152" i="2"/>
  <c r="BF153" i="2"/>
  <c r="BF154" i="2"/>
  <c r="BF206" i="2"/>
  <c r="BF143" i="2"/>
  <c r="BF144" i="2"/>
  <c r="BF163" i="2"/>
  <c r="BF176" i="2"/>
  <c r="BF178" i="2"/>
  <c r="BF207" i="2"/>
  <c r="F35" i="2"/>
  <c r="BB95" i="1" s="1"/>
  <c r="J33" i="3"/>
  <c r="AV96" i="1" s="1"/>
  <c r="F33" i="3"/>
  <c r="AZ96" i="1"/>
  <c r="F35" i="3"/>
  <c r="BB96" i="1" s="1"/>
  <c r="F37" i="2"/>
  <c r="BD95" i="1" s="1"/>
  <c r="F36" i="3"/>
  <c r="BC96" i="1" s="1"/>
  <c r="F36" i="2"/>
  <c r="BC95" i="1"/>
  <c r="F37" i="3"/>
  <c r="BD96" i="1" s="1"/>
  <c r="J33" i="2"/>
  <c r="AV95" i="1" s="1"/>
  <c r="F33" i="2"/>
  <c r="AZ95" i="1" s="1"/>
  <c r="T129" i="2" l="1"/>
  <c r="T164" i="2"/>
  <c r="R129" i="2"/>
  <c r="R128" i="2"/>
  <c r="BK164" i="2"/>
  <c r="J164" i="2" s="1"/>
  <c r="J103" i="2" s="1"/>
  <c r="P129" i="2"/>
  <c r="P128" i="2"/>
  <c r="AU95" i="1"/>
  <c r="AU94" i="1" s="1"/>
  <c r="BK129" i="2"/>
  <c r="J129" i="2"/>
  <c r="J97" i="2"/>
  <c r="BK122" i="3"/>
  <c r="BK125" i="3"/>
  <c r="J125" i="3"/>
  <c r="J99" i="3"/>
  <c r="AZ94" i="1"/>
  <c r="W29" i="1"/>
  <c r="F34" i="3"/>
  <c r="BA96" i="1" s="1"/>
  <c r="J34" i="2"/>
  <c r="AW95" i="1"/>
  <c r="AT95" i="1"/>
  <c r="F34" i="2"/>
  <c r="BA95" i="1" s="1"/>
  <c r="BC94" i="1"/>
  <c r="W32" i="1"/>
  <c r="BB94" i="1"/>
  <c r="W31" i="1"/>
  <c r="BD94" i="1"/>
  <c r="W33" i="1"/>
  <c r="J34" i="3"/>
  <c r="AW96" i="1" s="1"/>
  <c r="AT96" i="1" s="1"/>
  <c r="BK121" i="3" l="1"/>
  <c r="J121" i="3"/>
  <c r="J30" i="3" s="1"/>
  <c r="AG96" i="1" s="1"/>
  <c r="T128" i="2"/>
  <c r="BK128" i="2"/>
  <c r="J128" i="2"/>
  <c r="J96" i="2"/>
  <c r="J122" i="3"/>
  <c r="J97" i="3"/>
  <c r="BA94" i="1"/>
  <c r="W30" i="1"/>
  <c r="AY94" i="1"/>
  <c r="AX94" i="1"/>
  <c r="AV94" i="1"/>
  <c r="AK29" i="1" s="1"/>
  <c r="J39" i="3" l="1"/>
  <c r="J96" i="3"/>
  <c r="AN96" i="1"/>
  <c r="J30" i="2"/>
  <c r="AG95" i="1"/>
  <c r="AG94" i="1" s="1"/>
  <c r="AK26" i="1" s="1"/>
  <c r="AK35" i="1" s="1"/>
  <c r="AW94" i="1"/>
  <c r="AK30" i="1" s="1"/>
  <c r="AN95" i="1" l="1"/>
  <c r="J39" i="2"/>
  <c r="AT94" i="1"/>
  <c r="AN94" i="1" l="1"/>
</calcChain>
</file>

<file path=xl/sharedStrings.xml><?xml version="1.0" encoding="utf-8"?>
<sst xmlns="http://schemas.openxmlformats.org/spreadsheetml/2006/main" count="1837" uniqueCount="446">
  <si>
    <t>Export Komplet</t>
  </si>
  <si>
    <t/>
  </si>
  <si>
    <t>2.0</t>
  </si>
  <si>
    <t>ZAMOK</t>
  </si>
  <si>
    <t>False</t>
  </si>
  <si>
    <t>{25d4bf67-d4f7-4033-a72a-c77ac43508b6}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</si>
  <si>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</si>
  <si>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</si>
  <si>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</si>
  <si>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</si>
  <si>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</si>
  <si>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</si>
  <si>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</si>
  <si>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2024_205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</si>
  <si>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</si>
  <si>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</si>
  <si>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Rozhľadňa</t>
  </si>
  <si>
    <t>JKSO:</t>
  </si>
  <si>
    <t>KS:</t>
  </si>
  <si>
    <t>Miesto:</t>
  </si>
  <si>
    <t xml:space="preserve"> </t>
  </si>
  <si>
    <t>Dátum:</t>
  </si>
  <si>
    <t>23. 10. 2024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</si>
  <si>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</si>
  <si>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</si>
  <si>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</si>
  <si>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</si>
  <si>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</si>
  <si>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</si>
  <si>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</si>
  <si>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</si>
  <si>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</si>
  <si>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</si>
  <si>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</si>
  <si>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</si>
  <si>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</si>
  <si>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</si>
  <si>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</si>
  <si>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</si>
  <si>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</si>
  <si>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</si>
  <si>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</si>
  <si>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</si>
  <si>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</si>
  <si>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</si>
  <si>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</si>
  <si>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</si>
  <si>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</si>
  <si>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</si>
  <si>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</si>
  <si>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</si>
  <si>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</si>
  <si>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</si>
  <si>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</si>
  <si>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</si>
  <si>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</si>
  <si>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</si>
  <si>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</si>
  <si>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</si>
  <si>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</si>
  <si>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</si>
  <si>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</si>
  <si>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</si>
  <si>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</si>
  <si>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</si>
  <si>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</si>
  <si>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</si>
  <si>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</si>
  <si>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</si>
  <si>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</si>
  <si>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</si>
  <si>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</si>
  <si>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</si>
  <si>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</si>
  <si>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</si>
  <si>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</si>
  <si>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</si>
  <si>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</si>
  <si>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</si>
  <si>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</si>
  <si>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</si>
  <si>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{aa9a3658-d7b4-4516-8117-7b03d74a21c9}</t>
  </si>
  <si>
    <t>02</t>
  </si>
  <si>
    <t>Bleskozvod</t>
  </si>
  <si>
    <t>{32366fef-c658-4a8d-923c-19e5b17be228}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</si>
  <si>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</si>
  <si>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</si>
  <si>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</si>
  <si>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</si>
  <si>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</si>
  <si>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</si>
  <si>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</si>
  <si>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</si>
  <si>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</si>
  <si>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</si>
  <si>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</si>
  <si>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</si>
  <si>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</si>
  <si>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</si>
  <si>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</si>
  <si>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</si>
  <si>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</si>
  <si>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</si>
  <si>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</si>
  <si>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769 - Ostatné doplnkové konštrukcie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</si>
  <si>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</si>
  <si>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</si>
  <si>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</si>
  <si>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</si>
  <si>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</si>
  <si>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</si>
  <si>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</si>
  <si>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</si>
  <si>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</si>
  <si>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</si>
  <si>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</si>
  <si>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</si>
  <si>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</si>
  <si>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</si>
  <si>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</si>
  <si>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</si>
  <si>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</si>
  <si>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121101101.S</t>
  </si>
  <si>
    <t>Odstránenie ornice s vodor. premiestn. na hromady, so zložením na vzdialenosť do 100 m a do 30 m3</t>
  </si>
  <si>
    <t>m3</t>
  </si>
  <si>
    <t>4</t>
  </si>
  <si>
    <t>2</t>
  </si>
  <si>
    <t>131201101.S</t>
  </si>
  <si>
    <t>Výkop nezapaženej jamy v hornine 3, do 100 m3</t>
  </si>
  <si>
    <t>3</t>
  </si>
  <si>
    <t>131201109.S</t>
  </si>
  <si>
    <t>Hĺbenie nezapažených jám a zárezov. Príplatok za lepivosť horniny 3</t>
  </si>
  <si>
    <t>6</t>
  </si>
  <si>
    <t>131211101.S</t>
  </si>
  <si>
    <t>Hĺbenie jám v  hornine tr.3 súdržných - ručným náradím</t>
  </si>
  <si>
    <t>1338693471</t>
  </si>
  <si>
    <t>5</t>
  </si>
  <si>
    <t>131211119.S</t>
  </si>
  <si>
    <t>Príplatok za lepivosť pri hĺbení jám ručným náradím v hornine tr. 3</t>
  </si>
  <si>
    <t>968144748</t>
  </si>
  <si>
    <t>162501112.S</t>
  </si>
  <si>
    <t>Vodorovné premiestnenie výkopku po nespevnenej ceste z horniny tr.1-4, do 100 m3 na vzdialenosť do 3000 m</t>
  </si>
  <si>
    <t>8</t>
  </si>
  <si>
    <t>7</t>
  </si>
  <si>
    <t>162501113.S</t>
  </si>
  <si>
    <t>Vodorovné premiestnenie výkopku po nespevnenej ceste z horniny tr.1-4, do 100 m3, príplatok k cene zah ďalšich12 k m</t>
  </si>
  <si>
    <t>10</t>
  </si>
  <si>
    <t>167101101.S</t>
  </si>
  <si>
    <t>Nakladanie neuľahnutého výkopku z hornín tr.1-4 do 100 m3</t>
  </si>
  <si>
    <t>12</t>
  </si>
  <si>
    <t>9</t>
  </si>
  <si>
    <t>171209002.S</t>
  </si>
  <si>
    <t>Poplatok za skládku - zemina a kamenivo (17 05) ostatné</t>
  </si>
  <si>
    <t>t</t>
  </si>
  <si>
    <t>14</t>
  </si>
  <si>
    <t>184102115.S</t>
  </si>
  <si>
    <t>Výsadba dreviny s balom v rovine alebo na svahu do 1:5, priemer balu nad 500 do 600 mm</t>
  </si>
  <si>
    <t>ks</t>
  </si>
  <si>
    <t>1401612061</t>
  </si>
  <si>
    <t>11</t>
  </si>
  <si>
    <t>M</t>
  </si>
  <si>
    <t>1_01</t>
  </si>
  <si>
    <t xml:space="preserve">Lipa malolistá/Tilia cordata - obvod kmeňa 14 cm, v bale </t>
  </si>
  <si>
    <t>1698921338</t>
  </si>
  <si>
    <t>Zakladanie</t>
  </si>
  <si>
    <t>271533001.Smod</t>
  </si>
  <si>
    <t>Násyp pod základové konštrukcie so zhutnením z  kameniva hrubého drveného fr.0-32 mm</t>
  </si>
  <si>
    <t>2077418873</t>
  </si>
  <si>
    <t>13</t>
  </si>
  <si>
    <t>275313611.S</t>
  </si>
  <si>
    <t>Betón základových pätiek, prostý tr. C 16/20</t>
  </si>
  <si>
    <t>16</t>
  </si>
  <si>
    <t>275351217.S</t>
  </si>
  <si>
    <t>Debnenie stien základových pätiek, zhotovenie-tradičné</t>
  </si>
  <si>
    <t>m2</t>
  </si>
  <si>
    <t>18</t>
  </si>
  <si>
    <t>15</t>
  </si>
  <si>
    <t>275351218.S</t>
  </si>
  <si>
    <t>Debnenie stien základových pätiek, odstránenie-tradičné</t>
  </si>
  <si>
    <t>275361821.S</t>
  </si>
  <si>
    <t>Výstuž základových pätiek z ocele B500 (10505)</t>
  </si>
  <si>
    <t>22</t>
  </si>
  <si>
    <t>17</t>
  </si>
  <si>
    <t>275362021.S</t>
  </si>
  <si>
    <t>Výstuž základových pätiek zo zvár. sietí KARI</t>
  </si>
  <si>
    <t>24</t>
  </si>
  <si>
    <t>289971211.S</t>
  </si>
  <si>
    <t>Zhotovenie vrstvy z geotextílie na upravenom povrchu sklon do 1 : 5 , šírky od 0 do 3 m</t>
  </si>
  <si>
    <t>-244035506</t>
  </si>
  <si>
    <t>19</t>
  </si>
  <si>
    <t>693110004500.S</t>
  </si>
  <si>
    <t>Geotextília polypropylénová netkaná 300 g/m2</t>
  </si>
  <si>
    <t>1618831363</t>
  </si>
  <si>
    <t>Komunikácie</t>
  </si>
  <si>
    <t>564271111.S</t>
  </si>
  <si>
    <t>Podklad alebo podsyp zo štrkopiesku s rozprestretím, vlhčením a zhutnením, po zhutnení hr. 250 mm</t>
  </si>
  <si>
    <t>26</t>
  </si>
  <si>
    <t>21</t>
  </si>
  <si>
    <t>596811320.S</t>
  </si>
  <si>
    <t>Kladenie betónovej dlažby s vyplnením škár do lôžka z kameniva, veľ. do 0,25 m2 plochy do 50 m2</t>
  </si>
  <si>
    <t>-1787286974</t>
  </si>
  <si>
    <t>5_01</t>
  </si>
  <si>
    <t>Betónová dlažba - imitácia dreva, dxš=67,5x22,5 cm, hr. 5 cm</t>
  </si>
  <si>
    <t>470022063</t>
  </si>
  <si>
    <t>23</t>
  </si>
  <si>
    <t>596911142.S</t>
  </si>
  <si>
    <t>Kladenie betónovej zámkovej dlažby komunikácií pre peších hr. 60 mm pre peších nad 50 do 100 m2 so zriadením lôžka z kameniva hr. 30 mm</t>
  </si>
  <si>
    <t>28</t>
  </si>
  <si>
    <t>592460009600.S</t>
  </si>
  <si>
    <t>Dlažba betónová, rozmer 200x200x60 mm, prírodná</t>
  </si>
  <si>
    <t>30</t>
  </si>
  <si>
    <t>Ostatné konštrukcie a práce-búranie</t>
  </si>
  <si>
    <t>25</t>
  </si>
  <si>
    <t>916561211.S</t>
  </si>
  <si>
    <t>Osadenie záhonového alebo parkového obrubníka betónového, do lôžka zo suchého betónu tr. C 12/15 s bočnou oporou</t>
  </si>
  <si>
    <t>m</t>
  </si>
  <si>
    <t>-1740318364</t>
  </si>
  <si>
    <t>-1703026754</t>
  </si>
  <si>
    <t>27</t>
  </si>
  <si>
    <t>941955001.S</t>
  </si>
  <si>
    <t>Lešenie ľahké pracovné pomocné, s výškou lešeňovej podlahy do 1,20 m</t>
  </si>
  <si>
    <t>32</t>
  </si>
  <si>
    <t>952901111.S1</t>
  </si>
  <si>
    <t>Vyčistenie stavby  po realizácii</t>
  </si>
  <si>
    <t>34</t>
  </si>
  <si>
    <t>99</t>
  </si>
  <si>
    <t>Presun hmôt HSV</t>
  </si>
  <si>
    <t>29</t>
  </si>
  <si>
    <t>998011001.S</t>
  </si>
  <si>
    <t>Presun hmôt pre budovy (801, 803, 812), zvislá konštr. z tehál, tvárnic, z kovu výšky do 6 m</t>
  </si>
  <si>
    <t>36</t>
  </si>
  <si>
    <t>PSV</t>
  </si>
  <si>
    <t>Práce a dodávky PSV</t>
  </si>
  <si>
    <t>712</t>
  </si>
  <si>
    <t>Izolácie striech, povlakové krytiny</t>
  </si>
  <si>
    <t>712431101.S</t>
  </si>
  <si>
    <t>Zhotovenie povlak. krytiny striech šikmých do 30° pásmi na sucho AIP, NAIP alebo tkaniny</t>
  </si>
  <si>
    <t>38</t>
  </si>
  <si>
    <t>31</t>
  </si>
  <si>
    <t>628110000500.S</t>
  </si>
  <si>
    <t>Pás asfaltový</t>
  </si>
  <si>
    <t>40</t>
  </si>
  <si>
    <t>998712203.S</t>
  </si>
  <si>
    <t>Presun hmôt pre izoláciu povlakovej krytiny v objektoch výšky nad 12 do 24 m</t>
  </si>
  <si>
    <t>%</t>
  </si>
  <si>
    <t>42</t>
  </si>
  <si>
    <t>762</t>
  </si>
  <si>
    <t>Konštrukcie tesárske</t>
  </si>
  <si>
    <t>33</t>
  </si>
  <si>
    <t>762112120.S</t>
  </si>
  <si>
    <t>Montáž konštr.stien a priečok z reziva</t>
  </si>
  <si>
    <t>44</t>
  </si>
  <si>
    <t>605120002900.S</t>
  </si>
  <si>
    <t>Hranoly z reziva vrátane vrchného náteru a náteru proti hmyzu a hnilove</t>
  </si>
  <si>
    <t>46</t>
  </si>
  <si>
    <t>35</t>
  </si>
  <si>
    <t>76211213R</t>
  </si>
  <si>
    <t>Kotvenie hlavných stĺpov na ocelovú platnu 600x600x15 mm pomocou chemických kotiev priemeru 20 mm do patky vrátane navarenia 2xU220 dl. 700 mm</t>
  </si>
  <si>
    <t>kpl</t>
  </si>
  <si>
    <t>48</t>
  </si>
  <si>
    <t>762131124.S</t>
  </si>
  <si>
    <t>Montáž debnenia podláh z hrubých dosiek hr. do 32 mm na zraz</t>
  </si>
  <si>
    <t>50</t>
  </si>
  <si>
    <t>37</t>
  </si>
  <si>
    <t>605110000100.S</t>
  </si>
  <si>
    <t>Dosky a fošne z mäkkého reziva vrátane vrchného náteru a náteru proti hmyzu a hnilove</t>
  </si>
  <si>
    <t>52</t>
  </si>
  <si>
    <t>762332120.S</t>
  </si>
  <si>
    <t>Montáž viazaných konštrukcií krovov</t>
  </si>
  <si>
    <t>54</t>
  </si>
  <si>
    <t>39</t>
  </si>
  <si>
    <t>56</t>
  </si>
  <si>
    <t>762341032.S</t>
  </si>
  <si>
    <t>Montáž debnenia štítových hrán z tatranského profilu pre všetky druhy striech</t>
  </si>
  <si>
    <t>58</t>
  </si>
  <si>
    <t>41</t>
  </si>
  <si>
    <t>611920006800.S</t>
  </si>
  <si>
    <t>Drevený obklad tatranský profil, hrúbka 19 mm, šírka 110 mm, červený smrek, II. trieda vrátane náteru</t>
  </si>
  <si>
    <t>60</t>
  </si>
  <si>
    <t>762395000.S</t>
  </si>
  <si>
    <t>Spojovacie prostriedky pre viazané konštrukcie krovov, debnenie a laťovanie, nadstrešné konštr., spádové kliny - svorky, dosky, klince, pásová oceľ, vruty</t>
  </si>
  <si>
    <t>62</t>
  </si>
  <si>
    <t>43</t>
  </si>
  <si>
    <t>762421306.S</t>
  </si>
  <si>
    <t>Plné doskové debnenie hr. 25 mm</t>
  </si>
  <si>
    <t>64</t>
  </si>
  <si>
    <t>998762203.S</t>
  </si>
  <si>
    <t>Presun hmôt pre konštrukcie tesárske v objektoch výšky od 12 do 24 m</t>
  </si>
  <si>
    <t>66</t>
  </si>
  <si>
    <t>764</t>
  </si>
  <si>
    <t>Konštrukcie klampiarske</t>
  </si>
  <si>
    <t>45</t>
  </si>
  <si>
    <t>764171102.S</t>
  </si>
  <si>
    <t>Krytina škridloplech pozink farebný veľkoformátová, sklon strechy nad 30° do 45°, vrátane doplnkov</t>
  </si>
  <si>
    <t>68</t>
  </si>
  <si>
    <t>764348r</t>
  </si>
  <si>
    <t>Dodávka a montáž sneholamu</t>
  </si>
  <si>
    <t>70</t>
  </si>
  <si>
    <t>47</t>
  </si>
  <si>
    <t>764352223.S</t>
  </si>
  <si>
    <t>Žľaby z pozinkovaného PZ plechu, pododkvapové polkruhové r.š. 240 mm</t>
  </si>
  <si>
    <t>72</t>
  </si>
  <si>
    <t>764454253.S</t>
  </si>
  <si>
    <t>Zvodové rúry z pozinkovaného PZ plechu, kruhové priemer 100 mm</t>
  </si>
  <si>
    <t>74</t>
  </si>
  <si>
    <t>49</t>
  </si>
  <si>
    <t>764900003.S</t>
  </si>
  <si>
    <t>Kontaktná paropriepustná fólia pod strešnú krytinu, plošná hmotnosť 100 g/m2</t>
  </si>
  <si>
    <t>76</t>
  </si>
  <si>
    <t>764900R</t>
  </si>
  <si>
    <t>D+M ochranných sieti proti vtákom</t>
  </si>
  <si>
    <t>78</t>
  </si>
  <si>
    <t>51</t>
  </si>
  <si>
    <t>998764203.S</t>
  </si>
  <si>
    <t>Presun hmôt pre konštrukcie klampiarske v objektoch výšky nad 12 do 24 m</t>
  </si>
  <si>
    <t>80</t>
  </si>
  <si>
    <t>767</t>
  </si>
  <si>
    <t>Konštrukcie doplnkové kovové</t>
  </si>
  <si>
    <t>76716310R1</t>
  </si>
  <si>
    <t>Dodávka a montáž dreveného zábradlia s povrchovou úpravou</t>
  </si>
  <si>
    <t>82</t>
  </si>
  <si>
    <t>53</t>
  </si>
  <si>
    <t>7671631R</t>
  </si>
  <si>
    <t>Dodávka a montáž schodiska</t>
  </si>
  <si>
    <t>84</t>
  </si>
  <si>
    <t>998767203.S</t>
  </si>
  <si>
    <t>Presun hmôt pre kovové stavebné doplnkové konštrukcie v objektoch výšky nad 12 do 24 m</t>
  </si>
  <si>
    <t>86</t>
  </si>
  <si>
    <t>769</t>
  </si>
  <si>
    <t xml:space="preserve">Ostatné doplnkové konštrukcie </t>
  </si>
  <si>
    <t>55</t>
  </si>
  <si>
    <t>Informačná tabuľa s popisom</t>
  </si>
  <si>
    <t>90</t>
  </si>
  <si>
    <t>Mosadzna tabuľa so svetovými stranami osadenú na vrchnom poschodí do podlahy</t>
  </si>
  <si>
    <t>108</t>
  </si>
  <si>
    <t>57</t>
  </si>
  <si>
    <t>9_01</t>
  </si>
  <si>
    <t>Osadenie prefabrikovanej železobetónovej konštrukcie kaplnky</t>
  </si>
  <si>
    <t>-629459501</t>
  </si>
  <si>
    <t>Dodávka prefabrikovanej konštrukcie kaplnky, vxšxh=2,1x1,7x2,5, betónový skelet s vonk. povrchovou úpravou (fasáda) a vnútorným náterom, strecha s drevenou konštrukciou a plechovou krytinou</t>
  </si>
  <si>
    <t>-1062868879</t>
  </si>
  <si>
    <t>59</t>
  </si>
  <si>
    <t>9_02</t>
  </si>
  <si>
    <t>Osadenie a montáž prefabrikovaného betónového ohniska so štruktúrou dreva</t>
  </si>
  <si>
    <t>1049683384</t>
  </si>
  <si>
    <t>Dodávka prefabrikovaného ohniska so štruktúrou dreva, šxdxv= 74x74x20 cm</t>
  </si>
  <si>
    <t>-579636398</t>
  </si>
  <si>
    <t>61</t>
  </si>
  <si>
    <t>9_03</t>
  </si>
  <si>
    <t>Osadenie a montáž prefabrikovaného betónového sedáku</t>
  </si>
  <si>
    <t>1825616694</t>
  </si>
  <si>
    <t>Prefabrikovaný betónový sedák so štruktúrou dreva, D=40 cm, v=50 cm</t>
  </si>
  <si>
    <t>-2072772171</t>
  </si>
  <si>
    <t>63</t>
  </si>
  <si>
    <t>9_04</t>
  </si>
  <si>
    <t>Osadenie a montáž prefabrikovaného odpadkového koša</t>
  </si>
  <si>
    <t>386262633</t>
  </si>
  <si>
    <t>Prefabrikovaný betónový odpadkový kôš so štruktúrou dreva, vložka z pozinkovaného plechu, šxdxv=50x50x80 cm</t>
  </si>
  <si>
    <t>-762165952</t>
  </si>
  <si>
    <t>65</t>
  </si>
  <si>
    <t>9_05</t>
  </si>
  <si>
    <t>Osadenie a montáž dreveného kríža</t>
  </si>
  <si>
    <t>-451726363</t>
  </si>
  <si>
    <t>Drevený kríž dubový</t>
  </si>
  <si>
    <t>-374638677</t>
  </si>
  <si>
    <t>67</t>
  </si>
  <si>
    <t>9_06</t>
  </si>
  <si>
    <t>Osadenie a montáž betónovej sochy na podstavci</t>
  </si>
  <si>
    <t>13729449</t>
  </si>
  <si>
    <t xml:space="preserve">Betónová socha Sedembolestnej Panny Márie Matky Božej na podstavci </t>
  </si>
  <si>
    <t>1505202290</t>
  </si>
  <si>
    <t>69</t>
  </si>
  <si>
    <t>9_07</t>
  </si>
  <si>
    <t>Osadenie a montáž betónovej zásteny s textom</t>
  </si>
  <si>
    <t>-49979578</t>
  </si>
  <si>
    <t>Betónová zástena s textom</t>
  </si>
  <si>
    <t>640330828</t>
  </si>
  <si>
    <t>71</t>
  </si>
  <si>
    <t>9_08</t>
  </si>
  <si>
    <t>Osadenie a montáž antikorového svietnika</t>
  </si>
  <si>
    <t>1962068766</t>
  </si>
  <si>
    <t>Antikorový svietnik D=11 cm, v=22,5 cm</t>
  </si>
  <si>
    <t>-2019780425</t>
  </si>
  <si>
    <t>73</t>
  </si>
  <si>
    <t>9_09</t>
  </si>
  <si>
    <t>Osadenie a montáž antikorovej vázy</t>
  </si>
  <si>
    <t>1755596139</t>
  </si>
  <si>
    <t>Antikorová váza D=11 cm, v=20,5 cm</t>
  </si>
  <si>
    <t>-1475668386</t>
  </si>
  <si>
    <t>75</t>
  </si>
  <si>
    <t>9_10</t>
  </si>
  <si>
    <t>Osadenie a montáž piknikového stola</t>
  </si>
  <si>
    <t>1379358170</t>
  </si>
  <si>
    <t>Piknikový stôl šxdxv=180x200x75 cm, jaseň, s dvojnásobným náterom proti škodcom a hubám a s povrchovou úpravou</t>
  </si>
  <si>
    <t>-1858497819</t>
  </si>
  <si>
    <t>02 - Bleskozvod</t>
  </si>
  <si>
    <t>M - Práce a dodávky M</t>
  </si>
  <si>
    <t xml:space="preserve">    21-M - Elektromontáže</t>
  </si>
  <si>
    <t>VRN - Investičné náklady neobsiahnuté v cenách</t>
  </si>
  <si>
    <t>1302010R</t>
  </si>
  <si>
    <t>Práce a dodávky M</t>
  </si>
  <si>
    <t>21-M</t>
  </si>
  <si>
    <t>Elektromontáže</t>
  </si>
  <si>
    <t>210010015R</t>
  </si>
  <si>
    <t>Dodávka a montáž trubky kopoflex 160 mm</t>
  </si>
  <si>
    <t>21007506R</t>
  </si>
  <si>
    <t>Dodávka a montáž pripájacej svorky SP1</t>
  </si>
  <si>
    <t>210201851.S</t>
  </si>
  <si>
    <t>Montáž stožiara oceľového</t>
  </si>
  <si>
    <t>348370002210.S</t>
  </si>
  <si>
    <t>Stožiar STK 60/120/3K12</t>
  </si>
  <si>
    <t>256</t>
  </si>
  <si>
    <t>210220001.S</t>
  </si>
  <si>
    <t>Uzemňovacie vedenie na povrchu FeZn drôt zvodový Ø 8-10</t>
  </si>
  <si>
    <t>354410054700.S</t>
  </si>
  <si>
    <t>Drôt bleskozvodový FeZn, d 8 mm</t>
  </si>
  <si>
    <t>kg</t>
  </si>
  <si>
    <t>210220252.S</t>
  </si>
  <si>
    <t>Svorka FeZn odbočovacia spojovacia SR 01, SR 02 (pásovina do 120 mm2)</t>
  </si>
  <si>
    <t>354410000600.S</t>
  </si>
  <si>
    <t>Svorka FeZn odbočovacia spojovacia označenie SR 02 (M8)</t>
  </si>
  <si>
    <t>210222002.S</t>
  </si>
  <si>
    <t>Uzemňovacie vedenie na povrchu FeZn do 120 mm2, pre vonkajšie práce</t>
  </si>
  <si>
    <t>354410058800.S</t>
  </si>
  <si>
    <t>Pásovina uzemňovacia FeZn 30 x 4 mm</t>
  </si>
  <si>
    <t>210222202.S</t>
  </si>
  <si>
    <t>Zachytávacia tyč FeZn</t>
  </si>
  <si>
    <t>354410022300.S</t>
  </si>
  <si>
    <t>Zemniaca tyč 2m</t>
  </si>
  <si>
    <t>210222206.S</t>
  </si>
  <si>
    <t>Zachytávacia tyč FeZn s osadením JP</t>
  </si>
  <si>
    <t>354410023300.S</t>
  </si>
  <si>
    <t>Tyč zachytávacia 2m JP2</t>
  </si>
  <si>
    <t>210222240.S</t>
  </si>
  <si>
    <t>Svorka FeZn k zachytávacej, uzemňovacej tyči SJ, pre vonkajšie práce</t>
  </si>
  <si>
    <t>354410001700.S</t>
  </si>
  <si>
    <t>Svorka FeZn k uzemňovacej tyči označenie SJ 02</t>
  </si>
  <si>
    <t>354410001700.S1</t>
  </si>
  <si>
    <t>Svorka FeZn k uzemňovacej tyči označenie SJ 01</t>
  </si>
  <si>
    <t>VRN</t>
  </si>
  <si>
    <t>Investičné náklady neobsiahnuté v cenách</t>
  </si>
  <si>
    <t>001000031.S</t>
  </si>
  <si>
    <t>Inžinierska činnosť - revizia</t>
  </si>
  <si>
    <t>eur</t>
  </si>
  <si>
    <t>001000032.S</t>
  </si>
  <si>
    <t>Plán skutočného vyhotovenia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</si>
</sst>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33" fillId="2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5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76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pans="1:74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28" t="s">
        <v>13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19"/>
      <c r="AQ5" s="19"/>
      <c r="AR5" s="17"/>
      <c r="BE5" s="225" t="s">
        <v>14</v>
      </c>
      <c r="BS5" s="14" t="s">
        <v>6</v>
      </c>
    </row>
    <row r="6" spans="1:74" s="1" customFormat="1" ht="36.950000000000003" customHeight="1">
      <c r="B6" s="18"/>
      <c r="C6" s="19"/>
      <c r="D6" s="25" t="s">
        <v>15</v>
      </c>
      <c r="E6" s="19"/>
      <c r="F6" s="19"/>
      <c r="G6" s="19"/>
      <c r="H6" s="19"/>
      <c r="I6" s="19"/>
      <c r="J6" s="19"/>
      <c r="K6" s="230" t="s">
        <v>16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19"/>
      <c r="AQ6" s="19"/>
      <c r="AR6" s="17"/>
      <c r="BE6" s="226"/>
      <c r="BS6" s="14" t="s">
        <v>6</v>
      </c>
    </row>
    <row r="7" spans="1:74" s="1" customFormat="1" ht="12" customHeight="1">
      <c r="B7" s="18"/>
      <c r="C7" s="19"/>
      <c r="D7" s="26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18</v>
      </c>
      <c r="AL7" s="19"/>
      <c r="AM7" s="19"/>
      <c r="AN7" s="24" t="s">
        <v>1</v>
      </c>
      <c r="AO7" s="19"/>
      <c r="AP7" s="19"/>
      <c r="AQ7" s="19"/>
      <c r="AR7" s="17"/>
      <c r="BE7" s="226"/>
      <c r="BS7" s="14" t="s">
        <v>6</v>
      </c>
    </row>
    <row r="8" spans="1:74" s="1" customFormat="1" ht="12" customHeight="1">
      <c r="B8" s="18"/>
      <c r="C8" s="19"/>
      <c r="D8" s="26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21</v>
      </c>
      <c r="AL8" s="19"/>
      <c r="AM8" s="19"/>
      <c r="AN8" s="27" t="s">
        <v>22</v>
      </c>
      <c r="AO8" s="19"/>
      <c r="AP8" s="19"/>
      <c r="AQ8" s="19"/>
      <c r="AR8" s="17"/>
      <c r="BE8" s="226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26"/>
      <c r="BS9" s="14" t="s">
        <v>6</v>
      </c>
    </row>
    <row r="10" spans="1:74" s="1" customFormat="1" ht="12" customHeight="1">
      <c r="B10" s="18"/>
      <c r="C10" s="19"/>
      <c r="D10" s="26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26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26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26"/>
      <c r="BS12" s="14" t="s">
        <v>6</v>
      </c>
    </row>
    <row r="13" spans="1:74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24</v>
      </c>
      <c r="AL13" s="19"/>
      <c r="AM13" s="19"/>
      <c r="AN13" s="28" t="s">
        <v>27</v>
      </c>
      <c r="AO13" s="19"/>
      <c r="AP13" s="19"/>
      <c r="AQ13" s="19"/>
      <c r="AR13" s="17"/>
      <c r="BE13" s="226"/>
      <c r="BS13" s="14" t="s">
        <v>6</v>
      </c>
    </row>
    <row r="14" spans="1:74" ht="12.75">
      <c r="B14" s="18"/>
      <c r="C14" s="19"/>
      <c r="D14" s="19"/>
      <c r="E14" s="231" t="s">
        <v>27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26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26"/>
      <c r="BS15" s="14" t="s">
        <v>4</v>
      </c>
    </row>
    <row r="16" spans="1:74" s="1" customFormat="1" ht="12" customHeight="1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26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26"/>
      <c r="BS17" s="14" t="s">
        <v>29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26"/>
      <c r="BS18" s="14" t="s">
        <v>6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26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26"/>
      <c r="BS20" s="14" t="s">
        <v>29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26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26"/>
    </row>
    <row r="23" spans="1:71" s="1" customFormat="1" ht="16.5" customHeight="1">
      <c r="B23" s="18"/>
      <c r="C23" s="19"/>
      <c r="D23" s="19"/>
      <c r="E23" s="233" t="s">
        <v>1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19"/>
      <c r="AP23" s="19"/>
      <c r="AQ23" s="19"/>
      <c r="AR23" s="17"/>
      <c r="BE23" s="226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26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26"/>
    </row>
    <row r="26" spans="1:71" s="2" customFormat="1" ht="25.9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4">
        <f>ROUND(AG94,2)</f>
        <v>0</v>
      </c>
      <c r="AL26" s="235"/>
      <c r="AM26" s="235"/>
      <c r="AN26" s="235"/>
      <c r="AO26" s="235"/>
      <c r="AP26" s="33"/>
      <c r="AQ26" s="33"/>
      <c r="AR26" s="36"/>
      <c r="BE26" s="226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26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36" t="s">
        <v>33</v>
      </c>
      <c r="M28" s="236"/>
      <c r="N28" s="236"/>
      <c r="O28" s="236"/>
      <c r="P28" s="236"/>
      <c r="Q28" s="33"/>
      <c r="R28" s="33"/>
      <c r="S28" s="33"/>
      <c r="T28" s="33"/>
      <c r="U28" s="33"/>
      <c r="V28" s="33"/>
      <c r="W28" s="236" t="s">
        <v>34</v>
      </c>
      <c r="X28" s="236"/>
      <c r="Y28" s="236"/>
      <c r="Z28" s="236"/>
      <c r="AA28" s="236"/>
      <c r="AB28" s="236"/>
      <c r="AC28" s="236"/>
      <c r="AD28" s="236"/>
      <c r="AE28" s="236"/>
      <c r="AF28" s="33"/>
      <c r="AG28" s="33"/>
      <c r="AH28" s="33"/>
      <c r="AI28" s="33"/>
      <c r="AJ28" s="33"/>
      <c r="AK28" s="236" t="s">
        <v>35</v>
      </c>
      <c r="AL28" s="236"/>
      <c r="AM28" s="236"/>
      <c r="AN28" s="236"/>
      <c r="AO28" s="236"/>
      <c r="AP28" s="33"/>
      <c r="AQ28" s="33"/>
      <c r="AR28" s="36"/>
      <c r="BE28" s="226"/>
    </row>
    <row r="29" spans="1:71" s="3" customFormat="1" ht="14.45" customHeight="1">
      <c r="B29" s="37"/>
      <c r="C29" s="38"/>
      <c r="D29" s="26" t="s">
        <v>36</v>
      </c>
      <c r="E29" s="38"/>
      <c r="F29" s="39" t="s">
        <v>37</v>
      </c>
      <c r="G29" s="38"/>
      <c r="H29" s="38"/>
      <c r="I29" s="38"/>
      <c r="J29" s="38"/>
      <c r="K29" s="38"/>
      <c r="L29" s="239">
        <v>0.2</v>
      </c>
      <c r="M29" s="238"/>
      <c r="N29" s="238"/>
      <c r="O29" s="238"/>
      <c r="P29" s="238"/>
      <c r="Q29" s="40"/>
      <c r="R29" s="40"/>
      <c r="S29" s="40"/>
      <c r="T29" s="40"/>
      <c r="U29" s="40"/>
      <c r="V29" s="40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F29" s="40"/>
      <c r="AG29" s="40"/>
      <c r="AH29" s="40"/>
      <c r="AI29" s="40"/>
      <c r="AJ29" s="40"/>
      <c r="AK29" s="237">
        <f>ROUND(AV94, 2)</f>
        <v>0</v>
      </c>
      <c r="AL29" s="238"/>
      <c r="AM29" s="238"/>
      <c r="AN29" s="238"/>
      <c r="AO29" s="238"/>
      <c r="AP29" s="40"/>
      <c r="AQ29" s="40"/>
      <c r="AR29" s="41"/>
      <c r="AS29" s="42"/>
      <c r="AT29" s="42"/>
      <c r="AU29" s="42"/>
      <c r="AV29" s="42"/>
      <c r="AW29" s="42"/>
      <c r="AX29" s="42"/>
      <c r="AY29" s="42"/>
      <c r="AZ29" s="42"/>
      <c r="BE29" s="227"/>
    </row>
    <row r="30" spans="1:71" s="3" customFormat="1" ht="14.45" customHeight="1">
      <c r="B30" s="37"/>
      <c r="C30" s="38"/>
      <c r="D30" s="38"/>
      <c r="E30" s="38"/>
      <c r="F30" s="39" t="s">
        <v>38</v>
      </c>
      <c r="G30" s="38"/>
      <c r="H30" s="38"/>
      <c r="I30" s="38"/>
      <c r="J30" s="38"/>
      <c r="K30" s="38"/>
      <c r="L30" s="239">
        <v>0.2</v>
      </c>
      <c r="M30" s="238"/>
      <c r="N30" s="238"/>
      <c r="O30" s="238"/>
      <c r="P30" s="238"/>
      <c r="Q30" s="40"/>
      <c r="R30" s="40"/>
      <c r="S30" s="40"/>
      <c r="T30" s="40"/>
      <c r="U30" s="40"/>
      <c r="V30" s="40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F30" s="40"/>
      <c r="AG30" s="40"/>
      <c r="AH30" s="40"/>
      <c r="AI30" s="40"/>
      <c r="AJ30" s="40"/>
      <c r="AK30" s="237">
        <f>ROUND(AW94, 2)</f>
        <v>0</v>
      </c>
      <c r="AL30" s="238"/>
      <c r="AM30" s="238"/>
      <c r="AN30" s="238"/>
      <c r="AO30" s="238"/>
      <c r="AP30" s="40"/>
      <c r="AQ30" s="40"/>
      <c r="AR30" s="41"/>
      <c r="AS30" s="42"/>
      <c r="AT30" s="42"/>
      <c r="AU30" s="42"/>
      <c r="AV30" s="42"/>
      <c r="AW30" s="42"/>
      <c r="AX30" s="42"/>
      <c r="AY30" s="42"/>
      <c r="AZ30" s="42"/>
      <c r="BE30" s="227"/>
    </row>
    <row r="31" spans="1:71" s="3" customFormat="1" ht="14.45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42">
        <v>0.2</v>
      </c>
      <c r="M31" s="241"/>
      <c r="N31" s="241"/>
      <c r="O31" s="241"/>
      <c r="P31" s="241"/>
      <c r="Q31" s="38"/>
      <c r="R31" s="38"/>
      <c r="S31" s="38"/>
      <c r="T31" s="38"/>
      <c r="U31" s="38"/>
      <c r="V31" s="38"/>
      <c r="W31" s="240">
        <f>ROUND(BB94, 2)</f>
        <v>0</v>
      </c>
      <c r="X31" s="241"/>
      <c r="Y31" s="241"/>
      <c r="Z31" s="241"/>
      <c r="AA31" s="241"/>
      <c r="AB31" s="241"/>
      <c r="AC31" s="241"/>
      <c r="AD31" s="241"/>
      <c r="AE31" s="241"/>
      <c r="AF31" s="38"/>
      <c r="AG31" s="38"/>
      <c r="AH31" s="38"/>
      <c r="AI31" s="38"/>
      <c r="AJ31" s="38"/>
      <c r="AK31" s="240">
        <v>0</v>
      </c>
      <c r="AL31" s="241"/>
      <c r="AM31" s="241"/>
      <c r="AN31" s="241"/>
      <c r="AO31" s="241"/>
      <c r="AP31" s="38"/>
      <c r="AQ31" s="38"/>
      <c r="AR31" s="43"/>
      <c r="BE31" s="227"/>
    </row>
    <row r="32" spans="1:71" s="3" customFormat="1" ht="14.45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42">
        <v>0.2</v>
      </c>
      <c r="M32" s="241"/>
      <c r="N32" s="241"/>
      <c r="O32" s="241"/>
      <c r="P32" s="241"/>
      <c r="Q32" s="38"/>
      <c r="R32" s="38"/>
      <c r="S32" s="38"/>
      <c r="T32" s="38"/>
      <c r="U32" s="38"/>
      <c r="V32" s="38"/>
      <c r="W32" s="240">
        <f>ROUND(BC94, 2)</f>
        <v>0</v>
      </c>
      <c r="X32" s="241"/>
      <c r="Y32" s="241"/>
      <c r="Z32" s="241"/>
      <c r="AA32" s="241"/>
      <c r="AB32" s="241"/>
      <c r="AC32" s="241"/>
      <c r="AD32" s="241"/>
      <c r="AE32" s="241"/>
      <c r="AF32" s="38"/>
      <c r="AG32" s="38"/>
      <c r="AH32" s="38"/>
      <c r="AI32" s="38"/>
      <c r="AJ32" s="38"/>
      <c r="AK32" s="240">
        <v>0</v>
      </c>
      <c r="AL32" s="241"/>
      <c r="AM32" s="241"/>
      <c r="AN32" s="241"/>
      <c r="AO32" s="241"/>
      <c r="AP32" s="38"/>
      <c r="AQ32" s="38"/>
      <c r="AR32" s="43"/>
      <c r="BE32" s="227"/>
    </row>
    <row r="33" spans="1:57" s="3" customFormat="1" ht="14.45" hidden="1" customHeight="1">
      <c r="B33" s="37"/>
      <c r="C33" s="38"/>
      <c r="D33" s="38"/>
      <c r="E33" s="38"/>
      <c r="F33" s="39" t="s">
        <v>41</v>
      </c>
      <c r="G33" s="38"/>
      <c r="H33" s="38"/>
      <c r="I33" s="38"/>
      <c r="J33" s="38"/>
      <c r="K33" s="38"/>
      <c r="L33" s="239">
        <v>0</v>
      </c>
      <c r="M33" s="238"/>
      <c r="N33" s="238"/>
      <c r="O33" s="238"/>
      <c r="P33" s="238"/>
      <c r="Q33" s="40"/>
      <c r="R33" s="40"/>
      <c r="S33" s="40"/>
      <c r="T33" s="40"/>
      <c r="U33" s="40"/>
      <c r="V33" s="40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F33" s="40"/>
      <c r="AG33" s="40"/>
      <c r="AH33" s="40"/>
      <c r="AI33" s="40"/>
      <c r="AJ33" s="40"/>
      <c r="AK33" s="237">
        <v>0</v>
      </c>
      <c r="AL33" s="238"/>
      <c r="AM33" s="238"/>
      <c r="AN33" s="238"/>
      <c r="AO33" s="238"/>
      <c r="AP33" s="40"/>
      <c r="AQ33" s="40"/>
      <c r="AR33" s="41"/>
      <c r="AS33" s="42"/>
      <c r="AT33" s="42"/>
      <c r="AU33" s="42"/>
      <c r="AV33" s="42"/>
      <c r="AW33" s="42"/>
      <c r="AX33" s="42"/>
      <c r="AY33" s="42"/>
      <c r="AZ33" s="42"/>
      <c r="BE33" s="227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26"/>
    </row>
    <row r="35" spans="1:57" s="2" customFormat="1" ht="25.9" customHeight="1">
      <c r="A35" s="31"/>
      <c r="B35" s="32"/>
      <c r="C35" s="44"/>
      <c r="D35" s="45" t="s">
        <v>42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43</v>
      </c>
      <c r="U35" s="46"/>
      <c r="V35" s="46"/>
      <c r="W35" s="46"/>
      <c r="X35" s="243" t="s">
        <v>44</v>
      </c>
      <c r="Y35" s="244"/>
      <c r="Z35" s="244"/>
      <c r="AA35" s="244"/>
      <c r="AB35" s="244"/>
      <c r="AC35" s="46"/>
      <c r="AD35" s="46"/>
      <c r="AE35" s="46"/>
      <c r="AF35" s="46"/>
      <c r="AG35" s="46"/>
      <c r="AH35" s="46"/>
      <c r="AI35" s="46"/>
      <c r="AJ35" s="46"/>
      <c r="AK35" s="245">
        <f>SUM(AK26:AK33)</f>
        <v>0</v>
      </c>
      <c r="AL35" s="244"/>
      <c r="AM35" s="244"/>
      <c r="AN35" s="244"/>
      <c r="AO35" s="246"/>
      <c r="AP35" s="44"/>
      <c r="AQ35" s="44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8"/>
      <c r="C49" s="49"/>
      <c r="D49" s="50" t="s">
        <v>45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46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53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53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53" t="s">
        <v>47</v>
      </c>
      <c r="AI60" s="35"/>
      <c r="AJ60" s="35"/>
      <c r="AK60" s="35"/>
      <c r="AL60" s="35"/>
      <c r="AM60" s="53" t="s">
        <v>48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50" t="s">
        <v>49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50</v>
      </c>
      <c r="AI64" s="54"/>
      <c r="AJ64" s="54"/>
      <c r="AK64" s="54"/>
      <c r="AL64" s="54"/>
      <c r="AM64" s="54"/>
      <c r="AN64" s="54"/>
      <c r="AO64" s="54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53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53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53" t="s">
        <v>47</v>
      </c>
      <c r="AI75" s="35"/>
      <c r="AJ75" s="35"/>
      <c r="AK75" s="35"/>
      <c r="AL75" s="35"/>
      <c r="AM75" s="53" t="s">
        <v>48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36"/>
      <c r="BE77" s="31"/>
    </row>
    <row r="81" spans="1:91" s="2" customFormat="1" ht="6.95" customHeight="1">
      <c r="A81" s="31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36"/>
      <c r="BE81" s="31"/>
    </row>
    <row r="82" spans="1:91" s="2" customFormat="1" ht="24.95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9"/>
      <c r="C84" s="26" t="s">
        <v>12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2024_205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15</v>
      </c>
      <c r="D85" s="64"/>
      <c r="E85" s="64"/>
      <c r="F85" s="64"/>
      <c r="G85" s="64"/>
      <c r="H85" s="64"/>
      <c r="I85" s="64"/>
      <c r="J85" s="64"/>
      <c r="K85" s="64"/>
      <c r="L85" s="247" t="str">
        <f>K6</f>
        <v>Rozhľadňa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64"/>
      <c r="AQ85" s="64"/>
      <c r="AR85" s="65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19</v>
      </c>
      <c r="D87" s="33"/>
      <c r="E87" s="33"/>
      <c r="F87" s="33"/>
      <c r="G87" s="33"/>
      <c r="H87" s="33"/>
      <c r="I87" s="33"/>
      <c r="J87" s="33"/>
      <c r="K87" s="33"/>
      <c r="L87" s="6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21</v>
      </c>
      <c r="AJ87" s="33"/>
      <c r="AK87" s="33"/>
      <c r="AL87" s="33"/>
      <c r="AM87" s="249" t="str">
        <f>IF(AN8= "","",AN8)</f>
        <v>23. 10. 2024</v>
      </c>
      <c r="AN87" s="249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23</v>
      </c>
      <c r="D89" s="33"/>
      <c r="E89" s="33"/>
      <c r="F89" s="33"/>
      <c r="G89" s="33"/>
      <c r="H89" s="33"/>
      <c r="I89" s="33"/>
      <c r="J89" s="33"/>
      <c r="K89" s="33"/>
      <c r="L89" s="60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28</v>
      </c>
      <c r="AJ89" s="33"/>
      <c r="AK89" s="33"/>
      <c r="AL89" s="33"/>
      <c r="AM89" s="250" t="str">
        <f>IF(E17="","",E17)</f>
        <v xml:space="preserve"> </v>
      </c>
      <c r="AN89" s="251"/>
      <c r="AO89" s="251"/>
      <c r="AP89" s="251"/>
      <c r="AQ89" s="33"/>
      <c r="AR89" s="36"/>
      <c r="AS89" s="252" t="s">
        <v>52</v>
      </c>
      <c r="AT89" s="253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1"/>
    </row>
    <row r="90" spans="1:91" s="2" customFormat="1" ht="15.2" customHeight="1">
      <c r="A90" s="31"/>
      <c r="B90" s="32"/>
      <c r="C90" s="26" t="s">
        <v>26</v>
      </c>
      <c r="D90" s="33"/>
      <c r="E90" s="33"/>
      <c r="F90" s="33"/>
      <c r="G90" s="33"/>
      <c r="H90" s="33"/>
      <c r="I90" s="33"/>
      <c r="J90" s="33"/>
      <c r="K90" s="33"/>
      <c r="L90" s="60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50" t="str">
        <f>IF(E20="","",E20)</f>
        <v xml:space="preserve"> </v>
      </c>
      <c r="AN90" s="251"/>
      <c r="AO90" s="251"/>
      <c r="AP90" s="251"/>
      <c r="AQ90" s="33"/>
      <c r="AR90" s="36"/>
      <c r="AS90" s="254"/>
      <c r="AT90" s="255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56"/>
      <c r="AT91" s="257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1"/>
    </row>
    <row r="92" spans="1:91" s="2" customFormat="1" ht="29.25" customHeight="1">
      <c r="A92" s="31"/>
      <c r="B92" s="32"/>
      <c r="C92" s="258" t="s">
        <v>53</v>
      </c>
      <c r="D92" s="259"/>
      <c r="E92" s="259"/>
      <c r="F92" s="259"/>
      <c r="G92" s="259"/>
      <c r="H92" s="74"/>
      <c r="I92" s="260" t="s">
        <v>54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1" t="s">
        <v>55</v>
      </c>
      <c r="AH92" s="259"/>
      <c r="AI92" s="259"/>
      <c r="AJ92" s="259"/>
      <c r="AK92" s="259"/>
      <c r="AL92" s="259"/>
      <c r="AM92" s="259"/>
      <c r="AN92" s="260" t="s">
        <v>56</v>
      </c>
      <c r="AO92" s="259"/>
      <c r="AP92" s="262"/>
      <c r="AQ92" s="75" t="s">
        <v>57</v>
      </c>
      <c r="AR92" s="36"/>
      <c r="AS92" s="76" t="s">
        <v>58</v>
      </c>
      <c r="AT92" s="77" t="s">
        <v>59</v>
      </c>
      <c r="AU92" s="77" t="s">
        <v>60</v>
      </c>
      <c r="AV92" s="77" t="s">
        <v>61</v>
      </c>
      <c r="AW92" s="77" t="s">
        <v>62</v>
      </c>
      <c r="AX92" s="77" t="s">
        <v>63</v>
      </c>
      <c r="AY92" s="77" t="s">
        <v>64</v>
      </c>
      <c r="AZ92" s="77" t="s">
        <v>65</v>
      </c>
      <c r="BA92" s="77" t="s">
        <v>66</v>
      </c>
      <c r="BB92" s="77" t="s">
        <v>67</v>
      </c>
      <c r="BC92" s="77" t="s">
        <v>68</v>
      </c>
      <c r="BD92" s="78" t="s">
        <v>69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1"/>
    </row>
    <row r="94" spans="1:91" s="6" customFormat="1" ht="32.450000000000003" customHeight="1">
      <c r="B94" s="82"/>
      <c r="C94" s="83" t="s">
        <v>70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266">
        <f>ROUND(SUM(AG95:AG96),2)</f>
        <v>0</v>
      </c>
      <c r="AH94" s="266"/>
      <c r="AI94" s="266"/>
      <c r="AJ94" s="266"/>
      <c r="AK94" s="266"/>
      <c r="AL94" s="266"/>
      <c r="AM94" s="266"/>
      <c r="AN94" s="267">
        <f>SUM(AG94,AT94)</f>
        <v>0</v>
      </c>
      <c r="AO94" s="267"/>
      <c r="AP94" s="267"/>
      <c r="AQ94" s="86" t="s">
        <v>1</v>
      </c>
      <c r="AR94" s="87"/>
      <c r="AS94" s="88">
        <f>ROUND(SUM(AS95:AS96),2)</f>
        <v>0</v>
      </c>
      <c r="AT94" s="89">
        <f>ROUND(SUM(AV94:AW94),2)</f>
        <v>0</v>
      </c>
      <c r="AU94" s="90">
        <f>ROUND(SUM(AU95:AU96),5)</f>
        <v>0</v>
      </c>
      <c r="AV94" s="89">
        <f>ROUND(AZ94*L29,2)</f>
        <v>0</v>
      </c>
      <c r="AW94" s="89">
        <f>ROUND(BA94*L30,2)</f>
        <v>0</v>
      </c>
      <c r="AX94" s="89">
        <f>ROUND(BB94*L29,2)</f>
        <v>0</v>
      </c>
      <c r="AY94" s="89">
        <f>ROUND(BC94*L30,2)</f>
        <v>0</v>
      </c>
      <c r="AZ94" s="89">
        <f>ROUND(SUM(AZ95:AZ96),2)</f>
        <v>0</v>
      </c>
      <c r="BA94" s="89">
        <f>ROUND(SUM(BA95:BA96),2)</f>
        <v>0</v>
      </c>
      <c r="BB94" s="89">
        <f>ROUND(SUM(BB95:BB96),2)</f>
        <v>0</v>
      </c>
      <c r="BC94" s="89">
        <f>ROUND(SUM(BC95:BC96),2)</f>
        <v>0</v>
      </c>
      <c r="BD94" s="91">
        <f>ROUND(SUM(BD95:BD96),2)</f>
        <v>0</v>
      </c>
      <c r="BS94" s="92" t="s">
        <v>71</v>
      </c>
      <c r="BT94" s="92" t="s">
        <v>72</v>
      </c>
      <c r="BU94" s="93" t="s">
        <v>73</v>
      </c>
      <c r="BV94" s="92" t="s">
        <v>74</v>
      </c>
      <c r="BW94" s="92" t="s">
        <v>5</v>
      </c>
      <c r="BX94" s="92" t="s">
        <v>75</v>
      </c>
      <c r="CL94" s="92" t="s">
        <v>1</v>
      </c>
    </row>
    <row r="95" spans="1:91" s="7" customFormat="1" ht="16.5" customHeight="1">
      <c r="A95" s="94" t="s">
        <v>76</v>
      </c>
      <c r="B95" s="95"/>
      <c r="C95" s="96"/>
      <c r="D95" s="265" t="s">
        <v>77</v>
      </c>
      <c r="E95" s="265"/>
      <c r="F95" s="265"/>
      <c r="G95" s="265"/>
      <c r="H95" s="265"/>
      <c r="I95" s="97"/>
      <c r="J95" s="265" t="s">
        <v>78</v>
      </c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3">
        <f>'01 - Architektúra'!J30</f>
        <v>0</v>
      </c>
      <c r="AH95" s="264"/>
      <c r="AI95" s="264"/>
      <c r="AJ95" s="264"/>
      <c r="AK95" s="264"/>
      <c r="AL95" s="264"/>
      <c r="AM95" s="264"/>
      <c r="AN95" s="263">
        <f>SUM(AG95,AT95)</f>
        <v>0</v>
      </c>
      <c r="AO95" s="264"/>
      <c r="AP95" s="264"/>
      <c r="AQ95" s="98" t="s">
        <v>79</v>
      </c>
      <c r="AR95" s="99"/>
      <c r="AS95" s="100">
        <v>0</v>
      </c>
      <c r="AT95" s="101">
        <f>ROUND(SUM(AV95:AW95),2)</f>
        <v>0</v>
      </c>
      <c r="AU95" s="102">
        <f>'01 - Architektúra'!P128</f>
        <v>0</v>
      </c>
      <c r="AV95" s="101">
        <f>'01 - Architektúra'!J33</f>
        <v>0</v>
      </c>
      <c r="AW95" s="101">
        <f>'01 - Architektúra'!J34</f>
        <v>0</v>
      </c>
      <c r="AX95" s="101">
        <f>'01 - Architektúra'!J35</f>
        <v>0</v>
      </c>
      <c r="AY95" s="101">
        <f>'01 - Architektúra'!J36</f>
        <v>0</v>
      </c>
      <c r="AZ95" s="101">
        <f>'01 - Architektúra'!F33</f>
        <v>0</v>
      </c>
      <c r="BA95" s="101">
        <f>'01 - Architektúra'!F34</f>
        <v>0</v>
      </c>
      <c r="BB95" s="101">
        <f>'01 - Architektúra'!F35</f>
        <v>0</v>
      </c>
      <c r="BC95" s="101">
        <f>'01 - Architektúra'!F36</f>
        <v>0</v>
      </c>
      <c r="BD95" s="103">
        <f>'01 - Architektúra'!F37</f>
        <v>0</v>
      </c>
      <c r="BT95" s="104" t="s">
        <v>80</v>
      </c>
      <c r="BV95" s="104" t="s">
        <v>74</v>
      </c>
      <c r="BW95" s="104" t="s">
        <v>81</v>
      </c>
      <c r="BX95" s="104" t="s">
        <v>5</v>
      </c>
      <c r="CL95" s="104" t="s">
        <v>1</v>
      </c>
      <c r="CM95" s="104" t="s">
        <v>72</v>
      </c>
    </row>
    <row r="96" spans="1:91" s="7" customFormat="1" ht="16.5" customHeight="1">
      <c r="A96" s="94" t="s">
        <v>76</v>
      </c>
      <c r="B96" s="95"/>
      <c r="C96" s="96"/>
      <c r="D96" s="265" t="s">
        <v>82</v>
      </c>
      <c r="E96" s="265"/>
      <c r="F96" s="265"/>
      <c r="G96" s="265"/>
      <c r="H96" s="265"/>
      <c r="I96" s="97"/>
      <c r="J96" s="265" t="s">
        <v>83</v>
      </c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3">
        <f>'02 - Bleskozvod'!J30</f>
        <v>0</v>
      </c>
      <c r="AH96" s="264"/>
      <c r="AI96" s="264"/>
      <c r="AJ96" s="264"/>
      <c r="AK96" s="264"/>
      <c r="AL96" s="264"/>
      <c r="AM96" s="264"/>
      <c r="AN96" s="263">
        <f>SUM(AG96,AT96)</f>
        <v>0</v>
      </c>
      <c r="AO96" s="264"/>
      <c r="AP96" s="264"/>
      <c r="AQ96" s="98" t="s">
        <v>79</v>
      </c>
      <c r="AR96" s="99"/>
      <c r="AS96" s="105">
        <v>0</v>
      </c>
      <c r="AT96" s="106">
        <f>ROUND(SUM(AV96:AW96),2)</f>
        <v>0</v>
      </c>
      <c r="AU96" s="107">
        <f>'02 - Bleskozvod'!P121</f>
        <v>0</v>
      </c>
      <c r="AV96" s="106">
        <f>'02 - Bleskozvod'!J33</f>
        <v>0</v>
      </c>
      <c r="AW96" s="106">
        <f>'02 - Bleskozvod'!J34</f>
        <v>0</v>
      </c>
      <c r="AX96" s="106">
        <f>'02 - Bleskozvod'!J35</f>
        <v>0</v>
      </c>
      <c r="AY96" s="106">
        <f>'02 - Bleskozvod'!J36</f>
        <v>0</v>
      </c>
      <c r="AZ96" s="106">
        <f>'02 - Bleskozvod'!F33</f>
        <v>0</v>
      </c>
      <c r="BA96" s="106">
        <f>'02 - Bleskozvod'!F34</f>
        <v>0</v>
      </c>
      <c r="BB96" s="106">
        <f>'02 - Bleskozvod'!F35</f>
        <v>0</v>
      </c>
      <c r="BC96" s="106">
        <f>'02 - Bleskozvod'!F36</f>
        <v>0</v>
      </c>
      <c r="BD96" s="108">
        <f>'02 - Bleskozvod'!F37</f>
        <v>0</v>
      </c>
      <c r="BT96" s="104" t="s">
        <v>80</v>
      </c>
      <c r="BV96" s="104" t="s">
        <v>74</v>
      </c>
      <c r="BW96" s="104" t="s">
        <v>84</v>
      </c>
      <c r="BX96" s="104" t="s">
        <v>5</v>
      </c>
      <c r="CL96" s="104" t="s">
        <v>1</v>
      </c>
      <c r="CM96" s="104" t="s">
        <v>72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5" customHeight="1">
      <c r="A98" s="31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rxux2kwYWlNu9nVJdpoTGPd/mqyr/40qV2B/pcrTxrc9FfAH4WGeNCDtrAjsOi9A3Ahj+viGdK4zBUSyXFenyw==" saltValue="1SZLgMD2GoHFqChZqHlPze04X1DbZrn6cmb8WSUr9b1wMYWZ0njk1RZ4xDOaAp48DKiDloL2kpeiGFH66JzUIg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Architektúra'!C2" display="/"/>
    <hyperlink ref="A96" location="'02 - Bleskozvod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topLeftCell="A213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4" t="s">
        <v>81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85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9" t="str">
        <f>'Rekapitulácia stavby'!K6</f>
        <v>Rozhľadňa</v>
      </c>
      <c r="F7" s="270"/>
      <c r="G7" s="270"/>
      <c r="H7" s="270"/>
      <c r="L7" s="17"/>
    </row>
    <row r="8" spans="1:46" s="2" customFormat="1" ht="12" customHeight="1">
      <c r="A8" s="31"/>
      <c r="B8" s="36"/>
      <c r="C8" s="31"/>
      <c r="D8" s="113" t="s">
        <v>86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1" t="s">
        <v>87</v>
      </c>
      <c r="F9" s="272"/>
      <c r="G9" s="272"/>
      <c r="H9" s="272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23. 10. 2024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3" t="str">
        <f>'Rekapitulácia stavby'!E14</f>
        <v>Vyplň údaj</v>
      </c>
      <c r="F18" s="274"/>
      <c r="G18" s="274"/>
      <c r="H18" s="274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5" t="s">
        <v>1</v>
      </c>
      <c r="F27" s="275"/>
      <c r="G27" s="275"/>
      <c r="H27" s="275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ROUND(J128,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ROUND((SUM(BE128:BE216)),  2)</f>
        <v>0</v>
      </c>
      <c r="G33" s="126"/>
      <c r="H33" s="126"/>
      <c r="I33" s="127">
        <v>0.2</v>
      </c>
      <c r="J33" s="125">
        <f>ROUND(((SUM(BE128:BE216))*I33),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ROUND((SUM(BF128:BF216)),  2)</f>
        <v>0</v>
      </c>
      <c r="G34" s="126"/>
      <c r="H34" s="126"/>
      <c r="I34" s="127">
        <v>0.2</v>
      </c>
      <c r="J34" s="125">
        <f>ROUND(((SUM(BF128:BF216))*I34),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ROUND((SUM(BG128:BG216)),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ROUND((SUM(BH128:BH216)),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ROUND((SUM(BI128:BI216)),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88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6" t="str">
        <f>E7</f>
        <v>Rozhľadňa</v>
      </c>
      <c r="F85" s="277"/>
      <c r="G85" s="277"/>
      <c r="H85" s="277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86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7" t="str">
        <f>E9</f>
        <v>01 - Architektúra</v>
      </c>
      <c r="F87" s="278"/>
      <c r="G87" s="278"/>
      <c r="H87" s="278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23. 10. 2024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89</v>
      </c>
      <c r="D94" s="149"/>
      <c r="E94" s="149"/>
      <c r="F94" s="149"/>
      <c r="G94" s="149"/>
      <c r="H94" s="149"/>
      <c r="I94" s="149"/>
      <c r="J94" s="150" t="s">
        <v>90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91</v>
      </c>
      <c r="D96" s="33"/>
      <c r="E96" s="33"/>
      <c r="F96" s="33"/>
      <c r="G96" s="33"/>
      <c r="H96" s="33"/>
      <c r="I96" s="33"/>
      <c r="J96" s="85">
        <f>J128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92</v>
      </c>
    </row>
    <row r="97" spans="1:31" s="9" customFormat="1" ht="24.95" hidden="1" customHeight="1">
      <c r="B97" s="152"/>
      <c r="C97" s="153"/>
      <c r="D97" s="154" t="s">
        <v>93</v>
      </c>
      <c r="E97" s="155"/>
      <c r="F97" s="155"/>
      <c r="G97" s="155"/>
      <c r="H97" s="155"/>
      <c r="I97" s="155"/>
      <c r="J97" s="156">
        <f>J129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94</v>
      </c>
      <c r="E98" s="161"/>
      <c r="F98" s="161"/>
      <c r="G98" s="161"/>
      <c r="H98" s="161"/>
      <c r="I98" s="161"/>
      <c r="J98" s="162">
        <f>J130</f>
        <v>0</v>
      </c>
      <c r="K98" s="159"/>
      <c r="L98" s="163"/>
    </row>
    <row r="99" spans="1:31" s="10" customFormat="1" ht="19.899999999999999" hidden="1" customHeight="1">
      <c r="B99" s="158"/>
      <c r="C99" s="159"/>
      <c r="D99" s="160" t="s">
        <v>95</v>
      </c>
      <c r="E99" s="161"/>
      <c r="F99" s="161"/>
      <c r="G99" s="161"/>
      <c r="H99" s="161"/>
      <c r="I99" s="161"/>
      <c r="J99" s="162">
        <f>J142</f>
        <v>0</v>
      </c>
      <c r="K99" s="159"/>
      <c r="L99" s="163"/>
    </row>
    <row r="100" spans="1:31" s="10" customFormat="1" ht="19.899999999999999" hidden="1" customHeight="1">
      <c r="B100" s="158"/>
      <c r="C100" s="159"/>
      <c r="D100" s="160" t="s">
        <v>96</v>
      </c>
      <c r="E100" s="161"/>
      <c r="F100" s="161"/>
      <c r="G100" s="161"/>
      <c r="H100" s="161"/>
      <c r="I100" s="161"/>
      <c r="J100" s="162">
        <f>J151</f>
        <v>0</v>
      </c>
      <c r="K100" s="159"/>
      <c r="L100" s="163"/>
    </row>
    <row r="101" spans="1:31" s="10" customFormat="1" ht="19.899999999999999" hidden="1" customHeight="1">
      <c r="B101" s="158"/>
      <c r="C101" s="159"/>
      <c r="D101" s="160" t="s">
        <v>97</v>
      </c>
      <c r="E101" s="161"/>
      <c r="F101" s="161"/>
      <c r="G101" s="161"/>
      <c r="H101" s="161"/>
      <c r="I101" s="161"/>
      <c r="J101" s="162">
        <f>J157</f>
        <v>0</v>
      </c>
      <c r="K101" s="159"/>
      <c r="L101" s="163"/>
    </row>
    <row r="102" spans="1:31" s="10" customFormat="1" ht="19.899999999999999" hidden="1" customHeight="1">
      <c r="B102" s="158"/>
      <c r="C102" s="159"/>
      <c r="D102" s="160" t="s">
        <v>98</v>
      </c>
      <c r="E102" s="161"/>
      <c r="F102" s="161"/>
      <c r="G102" s="161"/>
      <c r="H102" s="161"/>
      <c r="I102" s="161"/>
      <c r="J102" s="162">
        <f>J162</f>
        <v>0</v>
      </c>
      <c r="K102" s="159"/>
      <c r="L102" s="163"/>
    </row>
    <row r="103" spans="1:31" s="9" customFormat="1" ht="24.95" hidden="1" customHeight="1">
      <c r="B103" s="152"/>
      <c r="C103" s="153"/>
      <c r="D103" s="154" t="s">
        <v>99</v>
      </c>
      <c r="E103" s="155"/>
      <c r="F103" s="155"/>
      <c r="G103" s="155"/>
      <c r="H103" s="155"/>
      <c r="I103" s="155"/>
      <c r="J103" s="156">
        <f>J164</f>
        <v>0</v>
      </c>
      <c r="K103" s="153"/>
      <c r="L103" s="157"/>
    </row>
    <row r="104" spans="1:31" s="10" customFormat="1" ht="19.899999999999999" hidden="1" customHeight="1">
      <c r="B104" s="158"/>
      <c r="C104" s="159"/>
      <c r="D104" s="160" t="s">
        <v>100</v>
      </c>
      <c r="E104" s="161"/>
      <c r="F104" s="161"/>
      <c r="G104" s="161"/>
      <c r="H104" s="161"/>
      <c r="I104" s="161"/>
      <c r="J104" s="162">
        <f>J165</f>
        <v>0</v>
      </c>
      <c r="K104" s="159"/>
      <c r="L104" s="163"/>
    </row>
    <row r="105" spans="1:31" s="10" customFormat="1" ht="19.899999999999999" hidden="1" customHeight="1">
      <c r="B105" s="158"/>
      <c r="C105" s="159"/>
      <c r="D105" s="160" t="s">
        <v>101</v>
      </c>
      <c r="E105" s="161"/>
      <c r="F105" s="161"/>
      <c r="G105" s="161"/>
      <c r="H105" s="161"/>
      <c r="I105" s="161"/>
      <c r="J105" s="162">
        <f>J169</f>
        <v>0</v>
      </c>
      <c r="K105" s="159"/>
      <c r="L105" s="163"/>
    </row>
    <row r="106" spans="1:31" s="10" customFormat="1" ht="19.899999999999999" hidden="1" customHeight="1">
      <c r="B106" s="158"/>
      <c r="C106" s="159"/>
      <c r="D106" s="160" t="s">
        <v>102</v>
      </c>
      <c r="E106" s="161"/>
      <c r="F106" s="161"/>
      <c r="G106" s="161"/>
      <c r="H106" s="161"/>
      <c r="I106" s="161"/>
      <c r="J106" s="162">
        <f>J182</f>
        <v>0</v>
      </c>
      <c r="K106" s="159"/>
      <c r="L106" s="163"/>
    </row>
    <row r="107" spans="1:31" s="10" customFormat="1" ht="19.899999999999999" hidden="1" customHeight="1">
      <c r="B107" s="158"/>
      <c r="C107" s="159"/>
      <c r="D107" s="160" t="s">
        <v>103</v>
      </c>
      <c r="E107" s="161"/>
      <c r="F107" s="161"/>
      <c r="G107" s="161"/>
      <c r="H107" s="161"/>
      <c r="I107" s="161"/>
      <c r="J107" s="162">
        <f>J190</f>
        <v>0</v>
      </c>
      <c r="K107" s="159"/>
      <c r="L107" s="163"/>
    </row>
    <row r="108" spans="1:31" s="10" customFormat="1" ht="19.899999999999999" hidden="1" customHeight="1">
      <c r="B108" s="158"/>
      <c r="C108" s="159"/>
      <c r="D108" s="160" t="s">
        <v>104</v>
      </c>
      <c r="E108" s="161"/>
      <c r="F108" s="161"/>
      <c r="G108" s="161"/>
      <c r="H108" s="161"/>
      <c r="I108" s="161"/>
      <c r="J108" s="162">
        <f>J194</f>
        <v>0</v>
      </c>
      <c r="K108" s="159"/>
      <c r="L108" s="163"/>
    </row>
    <row r="109" spans="1:31" s="2" customFormat="1" ht="21.75" hidden="1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hidden="1" customHeight="1">
      <c r="A110" s="31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ht="11.25" hidden="1"/>
    <row r="112" spans="1:31" ht="11.25" hidden="1"/>
    <row r="113" spans="1:63" ht="11.25" hidden="1"/>
    <row r="114" spans="1:63" s="2" customFormat="1" ht="6.95" customHeight="1">
      <c r="A114" s="31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105</v>
      </c>
      <c r="D115" s="33"/>
      <c r="E115" s="33"/>
      <c r="F115" s="33"/>
      <c r="G115" s="33"/>
      <c r="H115" s="33"/>
      <c r="I115" s="33"/>
      <c r="J115" s="33"/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15</v>
      </c>
      <c r="D117" s="33"/>
      <c r="E117" s="33"/>
      <c r="F117" s="33"/>
      <c r="G117" s="33"/>
      <c r="H117" s="33"/>
      <c r="I117" s="33"/>
      <c r="J117" s="33"/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76" t="str">
        <f>E7</f>
        <v>Rozhľadňa</v>
      </c>
      <c r="F118" s="277"/>
      <c r="G118" s="277"/>
      <c r="H118" s="277"/>
      <c r="I118" s="33"/>
      <c r="J118" s="33"/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86</v>
      </c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47" t="str">
        <f>E9</f>
        <v>01 - Architektúra</v>
      </c>
      <c r="F120" s="278"/>
      <c r="G120" s="278"/>
      <c r="H120" s="278"/>
      <c r="I120" s="33"/>
      <c r="J120" s="33"/>
      <c r="K120" s="33"/>
      <c r="L120" s="52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52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19</v>
      </c>
      <c r="D122" s="33"/>
      <c r="E122" s="33"/>
      <c r="F122" s="24" t="str">
        <f>F12</f>
        <v xml:space="preserve"> </v>
      </c>
      <c r="G122" s="33"/>
      <c r="H122" s="33"/>
      <c r="I122" s="26" t="s">
        <v>21</v>
      </c>
      <c r="J122" s="67" t="str">
        <f>IF(J12="","",J12)</f>
        <v>23. 10. 2024</v>
      </c>
      <c r="K122" s="33"/>
      <c r="L122" s="52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52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23</v>
      </c>
      <c r="D124" s="33"/>
      <c r="E124" s="33"/>
      <c r="F124" s="24" t="str">
        <f>E15</f>
        <v xml:space="preserve"> </v>
      </c>
      <c r="G124" s="33"/>
      <c r="H124" s="33"/>
      <c r="I124" s="26" t="s">
        <v>28</v>
      </c>
      <c r="J124" s="29" t="str">
        <f>E21</f>
        <v xml:space="preserve"> </v>
      </c>
      <c r="K124" s="33"/>
      <c r="L124" s="52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5.2" customHeight="1">
      <c r="A125" s="31"/>
      <c r="B125" s="32"/>
      <c r="C125" s="26" t="s">
        <v>26</v>
      </c>
      <c r="D125" s="33"/>
      <c r="E125" s="33"/>
      <c r="F125" s="24" t="str">
        <f>IF(E18="","",E18)</f>
        <v>Vyplň údaj</v>
      </c>
      <c r="G125" s="33"/>
      <c r="H125" s="33"/>
      <c r="I125" s="26" t="s">
        <v>30</v>
      </c>
      <c r="J125" s="29" t="str">
        <f>E24</f>
        <v xml:space="preserve"> </v>
      </c>
      <c r="K125" s="33"/>
      <c r="L125" s="52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52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64"/>
      <c r="B127" s="165"/>
      <c r="C127" s="166" t="s">
        <v>106</v>
      </c>
      <c r="D127" s="167" t="s">
        <v>57</v>
      </c>
      <c r="E127" s="167" t="s">
        <v>53</v>
      </c>
      <c r="F127" s="167" t="s">
        <v>54</v>
      </c>
      <c r="G127" s="167" t="s">
        <v>107</v>
      </c>
      <c r="H127" s="167" t="s">
        <v>108</v>
      </c>
      <c r="I127" s="167" t="s">
        <v>109</v>
      </c>
      <c r="J127" s="168" t="s">
        <v>90</v>
      </c>
      <c r="K127" s="169" t="s">
        <v>110</v>
      </c>
      <c r="L127" s="170"/>
      <c r="M127" s="76" t="s">
        <v>1</v>
      </c>
      <c r="N127" s="77" t="s">
        <v>36</v>
      </c>
      <c r="O127" s="77" t="s">
        <v>111</v>
      </c>
      <c r="P127" s="77" t="s">
        <v>112</v>
      </c>
      <c r="Q127" s="77" t="s">
        <v>113</v>
      </c>
      <c r="R127" s="77" t="s">
        <v>114</v>
      </c>
      <c r="S127" s="77" t="s">
        <v>115</v>
      </c>
      <c r="T127" s="78" t="s">
        <v>116</v>
      </c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</row>
    <row r="128" spans="1:63" s="2" customFormat="1" ht="22.9" customHeight="1">
      <c r="A128" s="31"/>
      <c r="B128" s="32"/>
      <c r="C128" s="83" t="s">
        <v>91</v>
      </c>
      <c r="D128" s="33"/>
      <c r="E128" s="33"/>
      <c r="F128" s="33"/>
      <c r="G128" s="33"/>
      <c r="H128" s="33"/>
      <c r="I128" s="33"/>
      <c r="J128" s="171">
        <f>BK128</f>
        <v>0</v>
      </c>
      <c r="K128" s="33"/>
      <c r="L128" s="36"/>
      <c r="M128" s="79"/>
      <c r="N128" s="172"/>
      <c r="O128" s="80"/>
      <c r="P128" s="173">
        <f>P129+P164</f>
        <v>0</v>
      </c>
      <c r="Q128" s="80"/>
      <c r="R128" s="173">
        <f>R129+R164</f>
        <v>27.43778498</v>
      </c>
      <c r="S128" s="80"/>
      <c r="T128" s="174">
        <f>T129+T164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71</v>
      </c>
      <c r="AU128" s="14" t="s">
        <v>92</v>
      </c>
      <c r="BK128" s="175">
        <f>BK129+BK164</f>
        <v>0</v>
      </c>
    </row>
    <row r="129" spans="1:65" s="12" customFormat="1" ht="25.9" customHeight="1">
      <c r="B129" s="176"/>
      <c r="C129" s="177"/>
      <c r="D129" s="178" t="s">
        <v>71</v>
      </c>
      <c r="E129" s="179" t="s">
        <v>117</v>
      </c>
      <c r="F129" s="179" t="s">
        <v>118</v>
      </c>
      <c r="G129" s="177"/>
      <c r="H129" s="177"/>
      <c r="I129" s="180"/>
      <c r="J129" s="181">
        <f>BK129</f>
        <v>0</v>
      </c>
      <c r="K129" s="177"/>
      <c r="L129" s="182"/>
      <c r="M129" s="183"/>
      <c r="N129" s="184"/>
      <c r="O129" s="184"/>
      <c r="P129" s="185">
        <f>P130+P142+P151+P157+P162</f>
        <v>0</v>
      </c>
      <c r="Q129" s="184"/>
      <c r="R129" s="185">
        <f>R130+R142+R151+R157+R162</f>
        <v>21.17878498</v>
      </c>
      <c r="S129" s="184"/>
      <c r="T129" s="186">
        <f>T130+T142+T151+T157+T162</f>
        <v>0</v>
      </c>
      <c r="AR129" s="187" t="s">
        <v>80</v>
      </c>
      <c r="AT129" s="188" t="s">
        <v>71</v>
      </c>
      <c r="AU129" s="188" t="s">
        <v>72</v>
      </c>
      <c r="AY129" s="187" t="s">
        <v>119</v>
      </c>
      <c r="BK129" s="189">
        <f>BK130+BK142+BK151+BK157+BK162</f>
        <v>0</v>
      </c>
    </row>
    <row r="130" spans="1:65" s="12" customFormat="1" ht="22.9" customHeight="1">
      <c r="B130" s="176"/>
      <c r="C130" s="177"/>
      <c r="D130" s="178" t="s">
        <v>71</v>
      </c>
      <c r="E130" s="190" t="s">
        <v>80</v>
      </c>
      <c r="F130" s="190" t="s">
        <v>120</v>
      </c>
      <c r="G130" s="177"/>
      <c r="H130" s="177"/>
      <c r="I130" s="180"/>
      <c r="J130" s="191">
        <f>BK130</f>
        <v>0</v>
      </c>
      <c r="K130" s="177"/>
      <c r="L130" s="182"/>
      <c r="M130" s="183"/>
      <c r="N130" s="184"/>
      <c r="O130" s="184"/>
      <c r="P130" s="185">
        <f>SUM(P131:P141)</f>
        <v>0</v>
      </c>
      <c r="Q130" s="184"/>
      <c r="R130" s="185">
        <f>SUM(R131:R141)</f>
        <v>0.06</v>
      </c>
      <c r="S130" s="184"/>
      <c r="T130" s="186">
        <f>SUM(T131:T141)</f>
        <v>0</v>
      </c>
      <c r="AR130" s="187" t="s">
        <v>80</v>
      </c>
      <c r="AT130" s="188" t="s">
        <v>71</v>
      </c>
      <c r="AU130" s="188" t="s">
        <v>80</v>
      </c>
      <c r="AY130" s="187" t="s">
        <v>119</v>
      </c>
      <c r="BK130" s="189">
        <f>SUM(BK131:BK141)</f>
        <v>0</v>
      </c>
    </row>
    <row r="131" spans="1:65" s="2" customFormat="1" ht="33" customHeight="1">
      <c r="A131" s="31"/>
      <c r="B131" s="32"/>
      <c r="C131" s="192" t="s">
        <v>80</v>
      </c>
      <c r="D131" s="192" t="s">
        <v>121</v>
      </c>
      <c r="E131" s="193" t="s">
        <v>122</v>
      </c>
      <c r="F131" s="194" t="s">
        <v>123</v>
      </c>
      <c r="G131" s="195" t="s">
        <v>124</v>
      </c>
      <c r="H131" s="196">
        <v>22.651</v>
      </c>
      <c r="I131" s="197"/>
      <c r="J131" s="198">
        <f t="shared" ref="J131:J141" si="0">ROUND(I131*H131,2)</f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ref="P131:P141" si="1">O131*H131</f>
        <v>0</v>
      </c>
      <c r="Q131" s="202">
        <v>0</v>
      </c>
      <c r="R131" s="202">
        <f t="shared" ref="R131:R141" si="2">Q131*H131</f>
        <v>0</v>
      </c>
      <c r="S131" s="202">
        <v>0</v>
      </c>
      <c r="T131" s="203">
        <f t="shared" ref="T131:T141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125</v>
      </c>
      <c r="AT131" s="204" t="s">
        <v>121</v>
      </c>
      <c r="AU131" s="204" t="s">
        <v>126</v>
      </c>
      <c r="AY131" s="14" t="s">
        <v>119</v>
      </c>
      <c r="BE131" s="205">
        <f t="shared" ref="BE131:BE141" si="4">IF(N131="základná",J131,0)</f>
        <v>0</v>
      </c>
      <c r="BF131" s="205">
        <f t="shared" ref="BF131:BF141" si="5">IF(N131="znížená",J131,0)</f>
        <v>0</v>
      </c>
      <c r="BG131" s="205">
        <f t="shared" ref="BG131:BG141" si="6">IF(N131="zákl. prenesená",J131,0)</f>
        <v>0</v>
      </c>
      <c r="BH131" s="205">
        <f t="shared" ref="BH131:BH141" si="7">IF(N131="zníž. prenesená",J131,0)</f>
        <v>0</v>
      </c>
      <c r="BI131" s="205">
        <f t="shared" ref="BI131:BI141" si="8">IF(N131="nulová",J131,0)</f>
        <v>0</v>
      </c>
      <c r="BJ131" s="14" t="s">
        <v>126</v>
      </c>
      <c r="BK131" s="205">
        <f t="shared" ref="BK131:BK141" si="9">ROUND(I131*H131,2)</f>
        <v>0</v>
      </c>
      <c r="BL131" s="14" t="s">
        <v>125</v>
      </c>
      <c r="BM131" s="204" t="s">
        <v>126</v>
      </c>
    </row>
    <row r="132" spans="1:65" s="2" customFormat="1" ht="21.75" customHeight="1">
      <c r="A132" s="31"/>
      <c r="B132" s="32"/>
      <c r="C132" s="192" t="s">
        <v>126</v>
      </c>
      <c r="D132" s="192" t="s">
        <v>121</v>
      </c>
      <c r="E132" s="193" t="s">
        <v>127</v>
      </c>
      <c r="F132" s="194" t="s">
        <v>128</v>
      </c>
      <c r="G132" s="195" t="s">
        <v>124</v>
      </c>
      <c r="H132" s="196">
        <v>22.52</v>
      </c>
      <c r="I132" s="197"/>
      <c r="J132" s="198">
        <f t="shared" si="0"/>
        <v>0</v>
      </c>
      <c r="K132" s="199"/>
      <c r="L132" s="36"/>
      <c r="M132" s="200" t="s">
        <v>1</v>
      </c>
      <c r="N132" s="201" t="s">
        <v>38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125</v>
      </c>
      <c r="AT132" s="204" t="s">
        <v>121</v>
      </c>
      <c r="AU132" s="204" t="s">
        <v>126</v>
      </c>
      <c r="AY132" s="14" t="s">
        <v>119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126</v>
      </c>
      <c r="BK132" s="205">
        <f t="shared" si="9"/>
        <v>0</v>
      </c>
      <c r="BL132" s="14" t="s">
        <v>125</v>
      </c>
      <c r="BM132" s="204" t="s">
        <v>125</v>
      </c>
    </row>
    <row r="133" spans="1:65" s="2" customFormat="1" ht="24.2" customHeight="1">
      <c r="A133" s="31"/>
      <c r="B133" s="32"/>
      <c r="C133" s="192" t="s">
        <v>129</v>
      </c>
      <c r="D133" s="192" t="s">
        <v>121</v>
      </c>
      <c r="E133" s="193" t="s">
        <v>130</v>
      </c>
      <c r="F133" s="194" t="s">
        <v>131</v>
      </c>
      <c r="G133" s="195" t="s">
        <v>124</v>
      </c>
      <c r="H133" s="196">
        <v>22.52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125</v>
      </c>
      <c r="AT133" s="204" t="s">
        <v>121</v>
      </c>
      <c r="AU133" s="204" t="s">
        <v>126</v>
      </c>
      <c r="AY133" s="14" t="s">
        <v>119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126</v>
      </c>
      <c r="BK133" s="205">
        <f t="shared" si="9"/>
        <v>0</v>
      </c>
      <c r="BL133" s="14" t="s">
        <v>125</v>
      </c>
      <c r="BM133" s="204" t="s">
        <v>132</v>
      </c>
    </row>
    <row r="134" spans="1:65" s="2" customFormat="1" ht="21.75" customHeight="1">
      <c r="A134" s="31"/>
      <c r="B134" s="32"/>
      <c r="C134" s="192" t="s">
        <v>125</v>
      </c>
      <c r="D134" s="192" t="s">
        <v>121</v>
      </c>
      <c r="E134" s="193" t="s">
        <v>133</v>
      </c>
      <c r="F134" s="194" t="s">
        <v>134</v>
      </c>
      <c r="G134" s="195" t="s">
        <v>124</v>
      </c>
      <c r="H134" s="196">
        <v>0.23899999999999999</v>
      </c>
      <c r="I134" s="197"/>
      <c r="J134" s="198">
        <f t="shared" si="0"/>
        <v>0</v>
      </c>
      <c r="K134" s="199"/>
      <c r="L134" s="36"/>
      <c r="M134" s="200" t="s">
        <v>1</v>
      </c>
      <c r="N134" s="201" t="s">
        <v>38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125</v>
      </c>
      <c r="AT134" s="204" t="s">
        <v>121</v>
      </c>
      <c r="AU134" s="204" t="s">
        <v>126</v>
      </c>
      <c r="AY134" s="14" t="s">
        <v>119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126</v>
      </c>
      <c r="BK134" s="205">
        <f t="shared" si="9"/>
        <v>0</v>
      </c>
      <c r="BL134" s="14" t="s">
        <v>125</v>
      </c>
      <c r="BM134" s="204" t="s">
        <v>135</v>
      </c>
    </row>
    <row r="135" spans="1:65" s="2" customFormat="1" ht="24.2" customHeight="1">
      <c r="A135" s="31"/>
      <c r="B135" s="32"/>
      <c r="C135" s="192" t="s">
        <v>136</v>
      </c>
      <c r="D135" s="192" t="s">
        <v>121</v>
      </c>
      <c r="E135" s="193" t="s">
        <v>137</v>
      </c>
      <c r="F135" s="194" t="s">
        <v>138</v>
      </c>
      <c r="G135" s="195" t="s">
        <v>124</v>
      </c>
      <c r="H135" s="196">
        <v>0.23899999999999999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38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125</v>
      </c>
      <c r="AT135" s="204" t="s">
        <v>121</v>
      </c>
      <c r="AU135" s="204" t="s">
        <v>126</v>
      </c>
      <c r="AY135" s="14" t="s">
        <v>119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126</v>
      </c>
      <c r="BK135" s="205">
        <f t="shared" si="9"/>
        <v>0</v>
      </c>
      <c r="BL135" s="14" t="s">
        <v>125</v>
      </c>
      <c r="BM135" s="204" t="s">
        <v>139</v>
      </c>
    </row>
    <row r="136" spans="1:65" s="2" customFormat="1" ht="37.9" customHeight="1">
      <c r="A136" s="31"/>
      <c r="B136" s="32"/>
      <c r="C136" s="192" t="s">
        <v>132</v>
      </c>
      <c r="D136" s="192" t="s">
        <v>121</v>
      </c>
      <c r="E136" s="193" t="s">
        <v>140</v>
      </c>
      <c r="F136" s="194" t="s">
        <v>141</v>
      </c>
      <c r="G136" s="195" t="s">
        <v>124</v>
      </c>
      <c r="H136" s="196">
        <v>22.52</v>
      </c>
      <c r="I136" s="197"/>
      <c r="J136" s="198">
        <f t="shared" si="0"/>
        <v>0</v>
      </c>
      <c r="K136" s="199"/>
      <c r="L136" s="36"/>
      <c r="M136" s="200" t="s">
        <v>1</v>
      </c>
      <c r="N136" s="201" t="s">
        <v>38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125</v>
      </c>
      <c r="AT136" s="204" t="s">
        <v>121</v>
      </c>
      <c r="AU136" s="204" t="s">
        <v>126</v>
      </c>
      <c r="AY136" s="14" t="s">
        <v>119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126</v>
      </c>
      <c r="BK136" s="205">
        <f t="shared" si="9"/>
        <v>0</v>
      </c>
      <c r="BL136" s="14" t="s">
        <v>125</v>
      </c>
      <c r="BM136" s="204" t="s">
        <v>142</v>
      </c>
    </row>
    <row r="137" spans="1:65" s="2" customFormat="1" ht="37.9" customHeight="1">
      <c r="A137" s="31"/>
      <c r="B137" s="32"/>
      <c r="C137" s="192" t="s">
        <v>143</v>
      </c>
      <c r="D137" s="192" t="s">
        <v>121</v>
      </c>
      <c r="E137" s="193" t="s">
        <v>144</v>
      </c>
      <c r="F137" s="194" t="s">
        <v>145</v>
      </c>
      <c r="G137" s="195" t="s">
        <v>124</v>
      </c>
      <c r="H137" s="196">
        <v>22.52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38</v>
      </c>
      <c r="O137" s="72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125</v>
      </c>
      <c r="AT137" s="204" t="s">
        <v>121</v>
      </c>
      <c r="AU137" s="204" t="s">
        <v>126</v>
      </c>
      <c r="AY137" s="14" t="s">
        <v>119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126</v>
      </c>
      <c r="BK137" s="205">
        <f t="shared" si="9"/>
        <v>0</v>
      </c>
      <c r="BL137" s="14" t="s">
        <v>125</v>
      </c>
      <c r="BM137" s="204" t="s">
        <v>146</v>
      </c>
    </row>
    <row r="138" spans="1:65" s="2" customFormat="1" ht="24.2" customHeight="1">
      <c r="A138" s="31"/>
      <c r="B138" s="32"/>
      <c r="C138" s="192" t="s">
        <v>142</v>
      </c>
      <c r="D138" s="192" t="s">
        <v>121</v>
      </c>
      <c r="E138" s="193" t="s">
        <v>147</v>
      </c>
      <c r="F138" s="194" t="s">
        <v>148</v>
      </c>
      <c r="G138" s="195" t="s">
        <v>124</v>
      </c>
      <c r="H138" s="196">
        <v>22.52</v>
      </c>
      <c r="I138" s="197"/>
      <c r="J138" s="198">
        <f t="shared" si="0"/>
        <v>0</v>
      </c>
      <c r="K138" s="199"/>
      <c r="L138" s="36"/>
      <c r="M138" s="200" t="s">
        <v>1</v>
      </c>
      <c r="N138" s="201" t="s">
        <v>38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125</v>
      </c>
      <c r="AT138" s="204" t="s">
        <v>121</v>
      </c>
      <c r="AU138" s="204" t="s">
        <v>126</v>
      </c>
      <c r="AY138" s="14" t="s">
        <v>119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126</v>
      </c>
      <c r="BK138" s="205">
        <f t="shared" si="9"/>
        <v>0</v>
      </c>
      <c r="BL138" s="14" t="s">
        <v>125</v>
      </c>
      <c r="BM138" s="204" t="s">
        <v>149</v>
      </c>
    </row>
    <row r="139" spans="1:65" s="2" customFormat="1" ht="24.2" customHeight="1">
      <c r="A139" s="31"/>
      <c r="B139" s="32"/>
      <c r="C139" s="192" t="s">
        <v>150</v>
      </c>
      <c r="D139" s="192" t="s">
        <v>121</v>
      </c>
      <c r="E139" s="193" t="s">
        <v>151</v>
      </c>
      <c r="F139" s="194" t="s">
        <v>152</v>
      </c>
      <c r="G139" s="195" t="s">
        <v>153</v>
      </c>
      <c r="H139" s="196">
        <v>40.536000000000001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125</v>
      </c>
      <c r="AT139" s="204" t="s">
        <v>121</v>
      </c>
      <c r="AU139" s="204" t="s">
        <v>126</v>
      </c>
      <c r="AY139" s="14" t="s">
        <v>119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126</v>
      </c>
      <c r="BK139" s="205">
        <f t="shared" si="9"/>
        <v>0</v>
      </c>
      <c r="BL139" s="14" t="s">
        <v>125</v>
      </c>
      <c r="BM139" s="204" t="s">
        <v>154</v>
      </c>
    </row>
    <row r="140" spans="1:65" s="2" customFormat="1" ht="33" customHeight="1">
      <c r="A140" s="31"/>
      <c r="B140" s="32"/>
      <c r="C140" s="192" t="s">
        <v>146</v>
      </c>
      <c r="D140" s="192" t="s">
        <v>121</v>
      </c>
      <c r="E140" s="193" t="s">
        <v>155</v>
      </c>
      <c r="F140" s="194" t="s">
        <v>156</v>
      </c>
      <c r="G140" s="195" t="s">
        <v>157</v>
      </c>
      <c r="H140" s="196">
        <v>1</v>
      </c>
      <c r="I140" s="197"/>
      <c r="J140" s="198">
        <f t="shared" si="0"/>
        <v>0</v>
      </c>
      <c r="K140" s="199"/>
      <c r="L140" s="36"/>
      <c r="M140" s="200" t="s">
        <v>1</v>
      </c>
      <c r="N140" s="201" t="s">
        <v>38</v>
      </c>
      <c r="O140" s="72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125</v>
      </c>
      <c r="AT140" s="204" t="s">
        <v>121</v>
      </c>
      <c r="AU140" s="204" t="s">
        <v>126</v>
      </c>
      <c r="AY140" s="14" t="s">
        <v>119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126</v>
      </c>
      <c r="BK140" s="205">
        <f t="shared" si="9"/>
        <v>0</v>
      </c>
      <c r="BL140" s="14" t="s">
        <v>125</v>
      </c>
      <c r="BM140" s="204" t="s">
        <v>158</v>
      </c>
    </row>
    <row r="141" spans="1:65" s="2" customFormat="1" ht="24.2" customHeight="1">
      <c r="A141" s="31"/>
      <c r="B141" s="32"/>
      <c r="C141" s="206" t="s">
        <v>159</v>
      </c>
      <c r="D141" s="206" t="s">
        <v>160</v>
      </c>
      <c r="E141" s="207" t="s">
        <v>161</v>
      </c>
      <c r="F141" s="208" t="s">
        <v>162</v>
      </c>
      <c r="G141" s="209" t="s">
        <v>157</v>
      </c>
      <c r="H141" s="210">
        <v>1</v>
      </c>
      <c r="I141" s="211"/>
      <c r="J141" s="212">
        <f t="shared" si="0"/>
        <v>0</v>
      </c>
      <c r="K141" s="213"/>
      <c r="L141" s="214"/>
      <c r="M141" s="215" t="s">
        <v>1</v>
      </c>
      <c r="N141" s="216" t="s">
        <v>38</v>
      </c>
      <c r="O141" s="72"/>
      <c r="P141" s="202">
        <f t="shared" si="1"/>
        <v>0</v>
      </c>
      <c r="Q141" s="202">
        <v>0.06</v>
      </c>
      <c r="R141" s="202">
        <f t="shared" si="2"/>
        <v>0.06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142</v>
      </c>
      <c r="AT141" s="204" t="s">
        <v>160</v>
      </c>
      <c r="AU141" s="204" t="s">
        <v>126</v>
      </c>
      <c r="AY141" s="14" t="s">
        <v>119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126</v>
      </c>
      <c r="BK141" s="205">
        <f t="shared" si="9"/>
        <v>0</v>
      </c>
      <c r="BL141" s="14" t="s">
        <v>125</v>
      </c>
      <c r="BM141" s="204" t="s">
        <v>163</v>
      </c>
    </row>
    <row r="142" spans="1:65" s="12" customFormat="1" ht="22.9" customHeight="1">
      <c r="B142" s="176"/>
      <c r="C142" s="177"/>
      <c r="D142" s="178" t="s">
        <v>71</v>
      </c>
      <c r="E142" s="190" t="s">
        <v>126</v>
      </c>
      <c r="F142" s="190" t="s">
        <v>164</v>
      </c>
      <c r="G142" s="177"/>
      <c r="H142" s="177"/>
      <c r="I142" s="180"/>
      <c r="J142" s="191">
        <f>BK142</f>
        <v>0</v>
      </c>
      <c r="K142" s="177"/>
      <c r="L142" s="182"/>
      <c r="M142" s="183"/>
      <c r="N142" s="184"/>
      <c r="O142" s="184"/>
      <c r="P142" s="185">
        <f>SUM(P143:P150)</f>
        <v>0</v>
      </c>
      <c r="Q142" s="184"/>
      <c r="R142" s="185">
        <f>SUM(R143:R150)</f>
        <v>12.939994979999998</v>
      </c>
      <c r="S142" s="184"/>
      <c r="T142" s="186">
        <f>SUM(T143:T150)</f>
        <v>0</v>
      </c>
      <c r="AR142" s="187" t="s">
        <v>80</v>
      </c>
      <c r="AT142" s="188" t="s">
        <v>71</v>
      </c>
      <c r="AU142" s="188" t="s">
        <v>80</v>
      </c>
      <c r="AY142" s="187" t="s">
        <v>119</v>
      </c>
      <c r="BK142" s="189">
        <f>SUM(BK143:BK150)</f>
        <v>0</v>
      </c>
    </row>
    <row r="143" spans="1:65" s="2" customFormat="1" ht="24.2" customHeight="1">
      <c r="A143" s="31"/>
      <c r="B143" s="32"/>
      <c r="C143" s="192" t="s">
        <v>149</v>
      </c>
      <c r="D143" s="192" t="s">
        <v>121</v>
      </c>
      <c r="E143" s="193" t="s">
        <v>165</v>
      </c>
      <c r="F143" s="194" t="s">
        <v>166</v>
      </c>
      <c r="G143" s="195" t="s">
        <v>124</v>
      </c>
      <c r="H143" s="196">
        <v>6.25</v>
      </c>
      <c r="I143" s="197"/>
      <c r="J143" s="198">
        <f t="shared" ref="J143:J150" si="10">ROUND(I143*H143,2)</f>
        <v>0</v>
      </c>
      <c r="K143" s="199"/>
      <c r="L143" s="36"/>
      <c r="M143" s="200" t="s">
        <v>1</v>
      </c>
      <c r="N143" s="201" t="s">
        <v>38</v>
      </c>
      <c r="O143" s="72"/>
      <c r="P143" s="202">
        <f t="shared" ref="P143:P150" si="11">O143*H143</f>
        <v>0</v>
      </c>
      <c r="Q143" s="202">
        <v>2.0699999999999998</v>
      </c>
      <c r="R143" s="202">
        <f t="shared" ref="R143:R150" si="12">Q143*H143</f>
        <v>12.937499999999998</v>
      </c>
      <c r="S143" s="202">
        <v>0</v>
      </c>
      <c r="T143" s="203">
        <f t="shared" ref="T143:T150" si="1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125</v>
      </c>
      <c r="AT143" s="204" t="s">
        <v>121</v>
      </c>
      <c r="AU143" s="204" t="s">
        <v>126</v>
      </c>
      <c r="AY143" s="14" t="s">
        <v>119</v>
      </c>
      <c r="BE143" s="205">
        <f t="shared" ref="BE143:BE150" si="14">IF(N143="základná",J143,0)</f>
        <v>0</v>
      </c>
      <c r="BF143" s="205">
        <f t="shared" ref="BF143:BF150" si="15">IF(N143="znížená",J143,0)</f>
        <v>0</v>
      </c>
      <c r="BG143" s="205">
        <f t="shared" ref="BG143:BG150" si="16">IF(N143="zákl. prenesená",J143,0)</f>
        <v>0</v>
      </c>
      <c r="BH143" s="205">
        <f t="shared" ref="BH143:BH150" si="17">IF(N143="zníž. prenesená",J143,0)</f>
        <v>0</v>
      </c>
      <c r="BI143" s="205">
        <f t="shared" ref="BI143:BI150" si="18">IF(N143="nulová",J143,0)</f>
        <v>0</v>
      </c>
      <c r="BJ143" s="14" t="s">
        <v>126</v>
      </c>
      <c r="BK143" s="205">
        <f t="shared" ref="BK143:BK150" si="19">ROUND(I143*H143,2)</f>
        <v>0</v>
      </c>
      <c r="BL143" s="14" t="s">
        <v>125</v>
      </c>
      <c r="BM143" s="204" t="s">
        <v>167</v>
      </c>
    </row>
    <row r="144" spans="1:65" s="2" customFormat="1" ht="16.5" customHeight="1">
      <c r="A144" s="31"/>
      <c r="B144" s="32"/>
      <c r="C144" s="192" t="s">
        <v>168</v>
      </c>
      <c r="D144" s="192" t="s">
        <v>121</v>
      </c>
      <c r="E144" s="193" t="s">
        <v>169</v>
      </c>
      <c r="F144" s="194" t="s">
        <v>170</v>
      </c>
      <c r="G144" s="195" t="s">
        <v>124</v>
      </c>
      <c r="H144" s="196">
        <v>16.873000000000001</v>
      </c>
      <c r="I144" s="197"/>
      <c r="J144" s="198">
        <f t="shared" si="10"/>
        <v>0</v>
      </c>
      <c r="K144" s="199"/>
      <c r="L144" s="36"/>
      <c r="M144" s="200" t="s">
        <v>1</v>
      </c>
      <c r="N144" s="201" t="s">
        <v>38</v>
      </c>
      <c r="O144" s="72"/>
      <c r="P144" s="202">
        <f t="shared" si="11"/>
        <v>0</v>
      </c>
      <c r="Q144" s="202">
        <v>0</v>
      </c>
      <c r="R144" s="202">
        <f t="shared" si="12"/>
        <v>0</v>
      </c>
      <c r="S144" s="202">
        <v>0</v>
      </c>
      <c r="T144" s="203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125</v>
      </c>
      <c r="AT144" s="204" t="s">
        <v>121</v>
      </c>
      <c r="AU144" s="204" t="s">
        <v>126</v>
      </c>
      <c r="AY144" s="14" t="s">
        <v>119</v>
      </c>
      <c r="BE144" s="205">
        <f t="shared" si="14"/>
        <v>0</v>
      </c>
      <c r="BF144" s="205">
        <f t="shared" si="15"/>
        <v>0</v>
      </c>
      <c r="BG144" s="205">
        <f t="shared" si="16"/>
        <v>0</v>
      </c>
      <c r="BH144" s="205">
        <f t="shared" si="17"/>
        <v>0</v>
      </c>
      <c r="BI144" s="205">
        <f t="shared" si="18"/>
        <v>0</v>
      </c>
      <c r="BJ144" s="14" t="s">
        <v>126</v>
      </c>
      <c r="BK144" s="205">
        <f t="shared" si="19"/>
        <v>0</v>
      </c>
      <c r="BL144" s="14" t="s">
        <v>125</v>
      </c>
      <c r="BM144" s="204" t="s">
        <v>171</v>
      </c>
    </row>
    <row r="145" spans="1:65" s="2" customFormat="1" ht="21.75" customHeight="1">
      <c r="A145" s="31"/>
      <c r="B145" s="32"/>
      <c r="C145" s="192" t="s">
        <v>154</v>
      </c>
      <c r="D145" s="192" t="s">
        <v>121</v>
      </c>
      <c r="E145" s="193" t="s">
        <v>172</v>
      </c>
      <c r="F145" s="194" t="s">
        <v>173</v>
      </c>
      <c r="G145" s="195" t="s">
        <v>174</v>
      </c>
      <c r="H145" s="196">
        <v>17.920000000000002</v>
      </c>
      <c r="I145" s="197"/>
      <c r="J145" s="198">
        <f t="shared" si="10"/>
        <v>0</v>
      </c>
      <c r="K145" s="199"/>
      <c r="L145" s="36"/>
      <c r="M145" s="200" t="s">
        <v>1</v>
      </c>
      <c r="N145" s="201" t="s">
        <v>38</v>
      </c>
      <c r="O145" s="72"/>
      <c r="P145" s="202">
        <f t="shared" si="11"/>
        <v>0</v>
      </c>
      <c r="Q145" s="202">
        <v>0</v>
      </c>
      <c r="R145" s="202">
        <f t="shared" si="12"/>
        <v>0</v>
      </c>
      <c r="S145" s="202">
        <v>0</v>
      </c>
      <c r="T145" s="203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04" t="s">
        <v>125</v>
      </c>
      <c r="AT145" s="204" t="s">
        <v>121</v>
      </c>
      <c r="AU145" s="204" t="s">
        <v>126</v>
      </c>
      <c r="AY145" s="14" t="s">
        <v>119</v>
      </c>
      <c r="BE145" s="205">
        <f t="shared" si="14"/>
        <v>0</v>
      </c>
      <c r="BF145" s="205">
        <f t="shared" si="15"/>
        <v>0</v>
      </c>
      <c r="BG145" s="205">
        <f t="shared" si="16"/>
        <v>0</v>
      </c>
      <c r="BH145" s="205">
        <f t="shared" si="17"/>
        <v>0</v>
      </c>
      <c r="BI145" s="205">
        <f t="shared" si="18"/>
        <v>0</v>
      </c>
      <c r="BJ145" s="14" t="s">
        <v>126</v>
      </c>
      <c r="BK145" s="205">
        <f t="shared" si="19"/>
        <v>0</v>
      </c>
      <c r="BL145" s="14" t="s">
        <v>125</v>
      </c>
      <c r="BM145" s="204" t="s">
        <v>175</v>
      </c>
    </row>
    <row r="146" spans="1:65" s="2" customFormat="1" ht="24.2" customHeight="1">
      <c r="A146" s="31"/>
      <c r="B146" s="32"/>
      <c r="C146" s="192" t="s">
        <v>176</v>
      </c>
      <c r="D146" s="192" t="s">
        <v>121</v>
      </c>
      <c r="E146" s="193" t="s">
        <v>177</v>
      </c>
      <c r="F146" s="194" t="s">
        <v>178</v>
      </c>
      <c r="G146" s="195" t="s">
        <v>174</v>
      </c>
      <c r="H146" s="196">
        <v>17.920000000000002</v>
      </c>
      <c r="I146" s="197"/>
      <c r="J146" s="198">
        <f t="shared" si="10"/>
        <v>0</v>
      </c>
      <c r="K146" s="199"/>
      <c r="L146" s="36"/>
      <c r="M146" s="200" t="s">
        <v>1</v>
      </c>
      <c r="N146" s="201" t="s">
        <v>38</v>
      </c>
      <c r="O146" s="72"/>
      <c r="P146" s="202">
        <f t="shared" si="11"/>
        <v>0</v>
      </c>
      <c r="Q146" s="202">
        <v>0</v>
      </c>
      <c r="R146" s="202">
        <f t="shared" si="12"/>
        <v>0</v>
      </c>
      <c r="S146" s="202">
        <v>0</v>
      </c>
      <c r="T146" s="203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125</v>
      </c>
      <c r="AT146" s="204" t="s">
        <v>121</v>
      </c>
      <c r="AU146" s="204" t="s">
        <v>126</v>
      </c>
      <c r="AY146" s="14" t="s">
        <v>119</v>
      </c>
      <c r="BE146" s="205">
        <f t="shared" si="14"/>
        <v>0</v>
      </c>
      <c r="BF146" s="205">
        <f t="shared" si="15"/>
        <v>0</v>
      </c>
      <c r="BG146" s="205">
        <f t="shared" si="16"/>
        <v>0</v>
      </c>
      <c r="BH146" s="205">
        <f t="shared" si="17"/>
        <v>0</v>
      </c>
      <c r="BI146" s="205">
        <f t="shared" si="18"/>
        <v>0</v>
      </c>
      <c r="BJ146" s="14" t="s">
        <v>126</v>
      </c>
      <c r="BK146" s="205">
        <f t="shared" si="19"/>
        <v>0</v>
      </c>
      <c r="BL146" s="14" t="s">
        <v>125</v>
      </c>
      <c r="BM146" s="204" t="s">
        <v>7</v>
      </c>
    </row>
    <row r="147" spans="1:65" s="2" customFormat="1" ht="16.5" customHeight="1">
      <c r="A147" s="31"/>
      <c r="B147" s="32"/>
      <c r="C147" s="192" t="s">
        <v>171</v>
      </c>
      <c r="D147" s="192" t="s">
        <v>121</v>
      </c>
      <c r="E147" s="193" t="s">
        <v>179</v>
      </c>
      <c r="F147" s="194" t="s">
        <v>180</v>
      </c>
      <c r="G147" s="195" t="s">
        <v>153</v>
      </c>
      <c r="H147" s="196">
        <v>0.112</v>
      </c>
      <c r="I147" s="197"/>
      <c r="J147" s="198">
        <f t="shared" si="10"/>
        <v>0</v>
      </c>
      <c r="K147" s="199"/>
      <c r="L147" s="36"/>
      <c r="M147" s="200" t="s">
        <v>1</v>
      </c>
      <c r="N147" s="201" t="s">
        <v>38</v>
      </c>
      <c r="O147" s="72"/>
      <c r="P147" s="202">
        <f t="shared" si="11"/>
        <v>0</v>
      </c>
      <c r="Q147" s="202">
        <v>0</v>
      </c>
      <c r="R147" s="202">
        <f t="shared" si="12"/>
        <v>0</v>
      </c>
      <c r="S147" s="202">
        <v>0</v>
      </c>
      <c r="T147" s="203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125</v>
      </c>
      <c r="AT147" s="204" t="s">
        <v>121</v>
      </c>
      <c r="AU147" s="204" t="s">
        <v>126</v>
      </c>
      <c r="AY147" s="14" t="s">
        <v>119</v>
      </c>
      <c r="BE147" s="205">
        <f t="shared" si="14"/>
        <v>0</v>
      </c>
      <c r="BF147" s="205">
        <f t="shared" si="15"/>
        <v>0</v>
      </c>
      <c r="BG147" s="205">
        <f t="shared" si="16"/>
        <v>0</v>
      </c>
      <c r="BH147" s="205">
        <f t="shared" si="17"/>
        <v>0</v>
      </c>
      <c r="BI147" s="205">
        <f t="shared" si="18"/>
        <v>0</v>
      </c>
      <c r="BJ147" s="14" t="s">
        <v>126</v>
      </c>
      <c r="BK147" s="205">
        <f t="shared" si="19"/>
        <v>0</v>
      </c>
      <c r="BL147" s="14" t="s">
        <v>125</v>
      </c>
      <c r="BM147" s="204" t="s">
        <v>181</v>
      </c>
    </row>
    <row r="148" spans="1:65" s="2" customFormat="1" ht="16.5" customHeight="1">
      <c r="A148" s="31"/>
      <c r="B148" s="32"/>
      <c r="C148" s="192" t="s">
        <v>182</v>
      </c>
      <c r="D148" s="192" t="s">
        <v>121</v>
      </c>
      <c r="E148" s="193" t="s">
        <v>183</v>
      </c>
      <c r="F148" s="194" t="s">
        <v>184</v>
      </c>
      <c r="G148" s="195" t="s">
        <v>153</v>
      </c>
      <c r="H148" s="196">
        <v>9.5000000000000001E-2</v>
      </c>
      <c r="I148" s="197"/>
      <c r="J148" s="198">
        <f t="shared" si="10"/>
        <v>0</v>
      </c>
      <c r="K148" s="199"/>
      <c r="L148" s="36"/>
      <c r="M148" s="200" t="s">
        <v>1</v>
      </c>
      <c r="N148" s="201" t="s">
        <v>38</v>
      </c>
      <c r="O148" s="72"/>
      <c r="P148" s="202">
        <f t="shared" si="11"/>
        <v>0</v>
      </c>
      <c r="Q148" s="202">
        <v>0</v>
      </c>
      <c r="R148" s="202">
        <f t="shared" si="12"/>
        <v>0</v>
      </c>
      <c r="S148" s="202">
        <v>0</v>
      </c>
      <c r="T148" s="203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204" t="s">
        <v>125</v>
      </c>
      <c r="AT148" s="204" t="s">
        <v>121</v>
      </c>
      <c r="AU148" s="204" t="s">
        <v>126</v>
      </c>
      <c r="AY148" s="14" t="s">
        <v>119</v>
      </c>
      <c r="BE148" s="205">
        <f t="shared" si="14"/>
        <v>0</v>
      </c>
      <c r="BF148" s="205">
        <f t="shared" si="15"/>
        <v>0</v>
      </c>
      <c r="BG148" s="205">
        <f t="shared" si="16"/>
        <v>0</v>
      </c>
      <c r="BH148" s="205">
        <f t="shared" si="17"/>
        <v>0</v>
      </c>
      <c r="BI148" s="205">
        <f t="shared" si="18"/>
        <v>0</v>
      </c>
      <c r="BJ148" s="14" t="s">
        <v>126</v>
      </c>
      <c r="BK148" s="205">
        <f t="shared" si="19"/>
        <v>0</v>
      </c>
      <c r="BL148" s="14" t="s">
        <v>125</v>
      </c>
      <c r="BM148" s="204" t="s">
        <v>185</v>
      </c>
    </row>
    <row r="149" spans="1:65" s="2" customFormat="1" ht="24.2" customHeight="1">
      <c r="A149" s="31"/>
      <c r="B149" s="32"/>
      <c r="C149" s="192" t="s">
        <v>175</v>
      </c>
      <c r="D149" s="192" t="s">
        <v>121</v>
      </c>
      <c r="E149" s="193" t="s">
        <v>186</v>
      </c>
      <c r="F149" s="194" t="s">
        <v>187</v>
      </c>
      <c r="G149" s="195" t="s">
        <v>174</v>
      </c>
      <c r="H149" s="196">
        <v>7.36</v>
      </c>
      <c r="I149" s="197"/>
      <c r="J149" s="198">
        <f t="shared" si="10"/>
        <v>0</v>
      </c>
      <c r="K149" s="199"/>
      <c r="L149" s="36"/>
      <c r="M149" s="200" t="s">
        <v>1</v>
      </c>
      <c r="N149" s="201" t="s">
        <v>38</v>
      </c>
      <c r="O149" s="72"/>
      <c r="P149" s="202">
        <f t="shared" si="11"/>
        <v>0</v>
      </c>
      <c r="Q149" s="202">
        <v>3.3000000000000003E-5</v>
      </c>
      <c r="R149" s="202">
        <f t="shared" si="12"/>
        <v>2.4288000000000003E-4</v>
      </c>
      <c r="S149" s="202">
        <v>0</v>
      </c>
      <c r="T149" s="203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04" t="s">
        <v>125</v>
      </c>
      <c r="AT149" s="204" t="s">
        <v>121</v>
      </c>
      <c r="AU149" s="204" t="s">
        <v>126</v>
      </c>
      <c r="AY149" s="14" t="s">
        <v>119</v>
      </c>
      <c r="BE149" s="205">
        <f t="shared" si="14"/>
        <v>0</v>
      </c>
      <c r="BF149" s="205">
        <f t="shared" si="15"/>
        <v>0</v>
      </c>
      <c r="BG149" s="205">
        <f t="shared" si="16"/>
        <v>0</v>
      </c>
      <c r="BH149" s="205">
        <f t="shared" si="17"/>
        <v>0</v>
      </c>
      <c r="BI149" s="205">
        <f t="shared" si="18"/>
        <v>0</v>
      </c>
      <c r="BJ149" s="14" t="s">
        <v>126</v>
      </c>
      <c r="BK149" s="205">
        <f t="shared" si="19"/>
        <v>0</v>
      </c>
      <c r="BL149" s="14" t="s">
        <v>125</v>
      </c>
      <c r="BM149" s="204" t="s">
        <v>188</v>
      </c>
    </row>
    <row r="150" spans="1:65" s="2" customFormat="1" ht="16.5" customHeight="1">
      <c r="A150" s="31"/>
      <c r="B150" s="32"/>
      <c r="C150" s="206" t="s">
        <v>189</v>
      </c>
      <c r="D150" s="206" t="s">
        <v>160</v>
      </c>
      <c r="E150" s="207" t="s">
        <v>190</v>
      </c>
      <c r="F150" s="208" t="s">
        <v>191</v>
      </c>
      <c r="G150" s="209" t="s">
        <v>174</v>
      </c>
      <c r="H150" s="210">
        <v>7.5069999999999997</v>
      </c>
      <c r="I150" s="211"/>
      <c r="J150" s="212">
        <f t="shared" si="10"/>
        <v>0</v>
      </c>
      <c r="K150" s="213"/>
      <c r="L150" s="214"/>
      <c r="M150" s="215" t="s">
        <v>1</v>
      </c>
      <c r="N150" s="216" t="s">
        <v>38</v>
      </c>
      <c r="O150" s="72"/>
      <c r="P150" s="202">
        <f t="shared" si="11"/>
        <v>0</v>
      </c>
      <c r="Q150" s="202">
        <v>2.9999999999999997E-4</v>
      </c>
      <c r="R150" s="202">
        <f t="shared" si="12"/>
        <v>2.2520999999999995E-3</v>
      </c>
      <c r="S150" s="202">
        <v>0</v>
      </c>
      <c r="T150" s="203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04" t="s">
        <v>142</v>
      </c>
      <c r="AT150" s="204" t="s">
        <v>160</v>
      </c>
      <c r="AU150" s="204" t="s">
        <v>126</v>
      </c>
      <c r="AY150" s="14" t="s">
        <v>119</v>
      </c>
      <c r="BE150" s="205">
        <f t="shared" si="14"/>
        <v>0</v>
      </c>
      <c r="BF150" s="205">
        <f t="shared" si="15"/>
        <v>0</v>
      </c>
      <c r="BG150" s="205">
        <f t="shared" si="16"/>
        <v>0</v>
      </c>
      <c r="BH150" s="205">
        <f t="shared" si="17"/>
        <v>0</v>
      </c>
      <c r="BI150" s="205">
        <f t="shared" si="18"/>
        <v>0</v>
      </c>
      <c r="BJ150" s="14" t="s">
        <v>126</v>
      </c>
      <c r="BK150" s="205">
        <f t="shared" si="19"/>
        <v>0</v>
      </c>
      <c r="BL150" s="14" t="s">
        <v>125</v>
      </c>
      <c r="BM150" s="204" t="s">
        <v>192</v>
      </c>
    </row>
    <row r="151" spans="1:65" s="12" customFormat="1" ht="22.9" customHeight="1">
      <c r="B151" s="176"/>
      <c r="C151" s="177"/>
      <c r="D151" s="178" t="s">
        <v>71</v>
      </c>
      <c r="E151" s="190" t="s">
        <v>136</v>
      </c>
      <c r="F151" s="190" t="s">
        <v>193</v>
      </c>
      <c r="G151" s="177"/>
      <c r="H151" s="177"/>
      <c r="I151" s="180"/>
      <c r="J151" s="191">
        <f>BK151</f>
        <v>0</v>
      </c>
      <c r="K151" s="177"/>
      <c r="L151" s="182"/>
      <c r="M151" s="183"/>
      <c r="N151" s="184"/>
      <c r="O151" s="184"/>
      <c r="P151" s="185">
        <f>SUM(P152:P156)</f>
        <v>0</v>
      </c>
      <c r="Q151" s="184"/>
      <c r="R151" s="185">
        <f>SUM(R152:R156)</f>
        <v>5.6987500000000004</v>
      </c>
      <c r="S151" s="184"/>
      <c r="T151" s="186">
        <f>SUM(T152:T156)</f>
        <v>0</v>
      </c>
      <c r="AR151" s="187" t="s">
        <v>80</v>
      </c>
      <c r="AT151" s="188" t="s">
        <v>71</v>
      </c>
      <c r="AU151" s="188" t="s">
        <v>80</v>
      </c>
      <c r="AY151" s="187" t="s">
        <v>119</v>
      </c>
      <c r="BK151" s="189">
        <f>SUM(BK152:BK156)</f>
        <v>0</v>
      </c>
    </row>
    <row r="152" spans="1:65" s="2" customFormat="1" ht="33" customHeight="1">
      <c r="A152" s="31"/>
      <c r="B152" s="32"/>
      <c r="C152" s="192" t="s">
        <v>7</v>
      </c>
      <c r="D152" s="192" t="s">
        <v>121</v>
      </c>
      <c r="E152" s="193" t="s">
        <v>194</v>
      </c>
      <c r="F152" s="194" t="s">
        <v>195</v>
      </c>
      <c r="G152" s="195" t="s">
        <v>174</v>
      </c>
      <c r="H152" s="196">
        <v>25</v>
      </c>
      <c r="I152" s="197"/>
      <c r="J152" s="198">
        <f>ROUND(I152*H152,2)</f>
        <v>0</v>
      </c>
      <c r="K152" s="199"/>
      <c r="L152" s="36"/>
      <c r="M152" s="200" t="s">
        <v>1</v>
      </c>
      <c r="N152" s="201" t="s">
        <v>38</v>
      </c>
      <c r="O152" s="72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04" t="s">
        <v>125</v>
      </c>
      <c r="AT152" s="204" t="s">
        <v>121</v>
      </c>
      <c r="AU152" s="204" t="s">
        <v>126</v>
      </c>
      <c r="AY152" s="14" t="s">
        <v>119</v>
      </c>
      <c r="BE152" s="205">
        <f>IF(N152="základná",J152,0)</f>
        <v>0</v>
      </c>
      <c r="BF152" s="205">
        <f>IF(N152="znížená",J152,0)</f>
        <v>0</v>
      </c>
      <c r="BG152" s="205">
        <f>IF(N152="zákl. prenesená",J152,0)</f>
        <v>0</v>
      </c>
      <c r="BH152" s="205">
        <f>IF(N152="zníž. prenesená",J152,0)</f>
        <v>0</v>
      </c>
      <c r="BI152" s="205">
        <f>IF(N152="nulová",J152,0)</f>
        <v>0</v>
      </c>
      <c r="BJ152" s="14" t="s">
        <v>126</v>
      </c>
      <c r="BK152" s="205">
        <f>ROUND(I152*H152,2)</f>
        <v>0</v>
      </c>
      <c r="BL152" s="14" t="s">
        <v>125</v>
      </c>
      <c r="BM152" s="204" t="s">
        <v>196</v>
      </c>
    </row>
    <row r="153" spans="1:65" s="2" customFormat="1" ht="33" customHeight="1">
      <c r="A153" s="31"/>
      <c r="B153" s="32"/>
      <c r="C153" s="192" t="s">
        <v>197</v>
      </c>
      <c r="D153" s="192" t="s">
        <v>121</v>
      </c>
      <c r="E153" s="193" t="s">
        <v>198</v>
      </c>
      <c r="F153" s="194" t="s">
        <v>199</v>
      </c>
      <c r="G153" s="195" t="s">
        <v>174</v>
      </c>
      <c r="H153" s="196">
        <v>25</v>
      </c>
      <c r="I153" s="197"/>
      <c r="J153" s="198">
        <f>ROUND(I153*H153,2)</f>
        <v>0</v>
      </c>
      <c r="K153" s="199"/>
      <c r="L153" s="36"/>
      <c r="M153" s="200" t="s">
        <v>1</v>
      </c>
      <c r="N153" s="201" t="s">
        <v>38</v>
      </c>
      <c r="O153" s="72"/>
      <c r="P153" s="202">
        <f>O153*H153</f>
        <v>0</v>
      </c>
      <c r="Q153" s="202">
        <v>0.124</v>
      </c>
      <c r="R153" s="202">
        <f>Q153*H153</f>
        <v>3.1</v>
      </c>
      <c r="S153" s="202">
        <v>0</v>
      </c>
      <c r="T153" s="203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04" t="s">
        <v>125</v>
      </c>
      <c r="AT153" s="204" t="s">
        <v>121</v>
      </c>
      <c r="AU153" s="204" t="s">
        <v>126</v>
      </c>
      <c r="AY153" s="14" t="s">
        <v>119</v>
      </c>
      <c r="BE153" s="205">
        <f>IF(N153="základná",J153,0)</f>
        <v>0</v>
      </c>
      <c r="BF153" s="205">
        <f>IF(N153="znížená",J153,0)</f>
        <v>0</v>
      </c>
      <c r="BG153" s="205">
        <f>IF(N153="zákl. prenesená",J153,0)</f>
        <v>0</v>
      </c>
      <c r="BH153" s="205">
        <f>IF(N153="zníž. prenesená",J153,0)</f>
        <v>0</v>
      </c>
      <c r="BI153" s="205">
        <f>IF(N153="nulová",J153,0)</f>
        <v>0</v>
      </c>
      <c r="BJ153" s="14" t="s">
        <v>126</v>
      </c>
      <c r="BK153" s="205">
        <f>ROUND(I153*H153,2)</f>
        <v>0</v>
      </c>
      <c r="BL153" s="14" t="s">
        <v>125</v>
      </c>
      <c r="BM153" s="204" t="s">
        <v>200</v>
      </c>
    </row>
    <row r="154" spans="1:65" s="2" customFormat="1" ht="24.2" customHeight="1">
      <c r="A154" s="31"/>
      <c r="B154" s="32"/>
      <c r="C154" s="206" t="s">
        <v>181</v>
      </c>
      <c r="D154" s="206" t="s">
        <v>160</v>
      </c>
      <c r="E154" s="207" t="s">
        <v>201</v>
      </c>
      <c r="F154" s="208" t="s">
        <v>202</v>
      </c>
      <c r="G154" s="209" t="s">
        <v>174</v>
      </c>
      <c r="H154" s="210">
        <v>26.25</v>
      </c>
      <c r="I154" s="211"/>
      <c r="J154" s="212">
        <f>ROUND(I154*H154,2)</f>
        <v>0</v>
      </c>
      <c r="K154" s="213"/>
      <c r="L154" s="214"/>
      <c r="M154" s="215" t="s">
        <v>1</v>
      </c>
      <c r="N154" s="216" t="s">
        <v>38</v>
      </c>
      <c r="O154" s="72"/>
      <c r="P154" s="202">
        <f>O154*H154</f>
        <v>0</v>
      </c>
      <c r="Q154" s="202">
        <v>9.9000000000000005E-2</v>
      </c>
      <c r="R154" s="202">
        <f>Q154*H154</f>
        <v>2.5987500000000003</v>
      </c>
      <c r="S154" s="202">
        <v>0</v>
      </c>
      <c r="T154" s="20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204" t="s">
        <v>142</v>
      </c>
      <c r="AT154" s="204" t="s">
        <v>160</v>
      </c>
      <c r="AU154" s="204" t="s">
        <v>126</v>
      </c>
      <c r="AY154" s="14" t="s">
        <v>119</v>
      </c>
      <c r="BE154" s="205">
        <f>IF(N154="základná",J154,0)</f>
        <v>0</v>
      </c>
      <c r="BF154" s="205">
        <f>IF(N154="znížená",J154,0)</f>
        <v>0</v>
      </c>
      <c r="BG154" s="205">
        <f>IF(N154="zákl. prenesená",J154,0)</f>
        <v>0</v>
      </c>
      <c r="BH154" s="205">
        <f>IF(N154="zníž. prenesená",J154,0)</f>
        <v>0</v>
      </c>
      <c r="BI154" s="205">
        <f>IF(N154="nulová",J154,0)</f>
        <v>0</v>
      </c>
      <c r="BJ154" s="14" t="s">
        <v>126</v>
      </c>
      <c r="BK154" s="205">
        <f>ROUND(I154*H154,2)</f>
        <v>0</v>
      </c>
      <c r="BL154" s="14" t="s">
        <v>125</v>
      </c>
      <c r="BM154" s="204" t="s">
        <v>203</v>
      </c>
    </row>
    <row r="155" spans="1:65" s="2" customFormat="1" ht="44.25" customHeight="1">
      <c r="A155" s="31"/>
      <c r="B155" s="32"/>
      <c r="C155" s="192" t="s">
        <v>204</v>
      </c>
      <c r="D155" s="192" t="s">
        <v>121</v>
      </c>
      <c r="E155" s="193" t="s">
        <v>205</v>
      </c>
      <c r="F155" s="194" t="s">
        <v>206</v>
      </c>
      <c r="G155" s="195" t="s">
        <v>174</v>
      </c>
      <c r="H155" s="196">
        <v>55.39</v>
      </c>
      <c r="I155" s="197"/>
      <c r="J155" s="198">
        <f>ROUND(I155*H155,2)</f>
        <v>0</v>
      </c>
      <c r="K155" s="199"/>
      <c r="L155" s="36"/>
      <c r="M155" s="200" t="s">
        <v>1</v>
      </c>
      <c r="N155" s="201" t="s">
        <v>38</v>
      </c>
      <c r="O155" s="72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04" t="s">
        <v>125</v>
      </c>
      <c r="AT155" s="204" t="s">
        <v>121</v>
      </c>
      <c r="AU155" s="204" t="s">
        <v>126</v>
      </c>
      <c r="AY155" s="14" t="s">
        <v>119</v>
      </c>
      <c r="BE155" s="205">
        <f>IF(N155="základná",J155,0)</f>
        <v>0</v>
      </c>
      <c r="BF155" s="205">
        <f>IF(N155="znížená",J155,0)</f>
        <v>0</v>
      </c>
      <c r="BG155" s="205">
        <f>IF(N155="zákl. prenesená",J155,0)</f>
        <v>0</v>
      </c>
      <c r="BH155" s="205">
        <f>IF(N155="zníž. prenesená",J155,0)</f>
        <v>0</v>
      </c>
      <c r="BI155" s="205">
        <f>IF(N155="nulová",J155,0)</f>
        <v>0</v>
      </c>
      <c r="BJ155" s="14" t="s">
        <v>126</v>
      </c>
      <c r="BK155" s="205">
        <f>ROUND(I155*H155,2)</f>
        <v>0</v>
      </c>
      <c r="BL155" s="14" t="s">
        <v>125</v>
      </c>
      <c r="BM155" s="204" t="s">
        <v>207</v>
      </c>
    </row>
    <row r="156" spans="1:65" s="2" customFormat="1" ht="21.75" customHeight="1">
      <c r="A156" s="31"/>
      <c r="B156" s="32"/>
      <c r="C156" s="206" t="s">
        <v>185</v>
      </c>
      <c r="D156" s="206" t="s">
        <v>160</v>
      </c>
      <c r="E156" s="207" t="s">
        <v>208</v>
      </c>
      <c r="F156" s="208" t="s">
        <v>209</v>
      </c>
      <c r="G156" s="209" t="s">
        <v>174</v>
      </c>
      <c r="H156" s="210">
        <v>59.1</v>
      </c>
      <c r="I156" s="211"/>
      <c r="J156" s="212">
        <f>ROUND(I156*H156,2)</f>
        <v>0</v>
      </c>
      <c r="K156" s="213"/>
      <c r="L156" s="214"/>
      <c r="M156" s="215" t="s">
        <v>1</v>
      </c>
      <c r="N156" s="216" t="s">
        <v>38</v>
      </c>
      <c r="O156" s="72"/>
      <c r="P156" s="202">
        <f>O156*H156</f>
        <v>0</v>
      </c>
      <c r="Q156" s="202">
        <v>0</v>
      </c>
      <c r="R156" s="202">
        <f>Q156*H156</f>
        <v>0</v>
      </c>
      <c r="S156" s="202">
        <v>0</v>
      </c>
      <c r="T156" s="203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04" t="s">
        <v>142</v>
      </c>
      <c r="AT156" s="204" t="s">
        <v>160</v>
      </c>
      <c r="AU156" s="204" t="s">
        <v>126</v>
      </c>
      <c r="AY156" s="14" t="s">
        <v>119</v>
      </c>
      <c r="BE156" s="205">
        <f>IF(N156="základná",J156,0)</f>
        <v>0</v>
      </c>
      <c r="BF156" s="205">
        <f>IF(N156="znížená",J156,0)</f>
        <v>0</v>
      </c>
      <c r="BG156" s="205">
        <f>IF(N156="zákl. prenesená",J156,0)</f>
        <v>0</v>
      </c>
      <c r="BH156" s="205">
        <f>IF(N156="zníž. prenesená",J156,0)</f>
        <v>0</v>
      </c>
      <c r="BI156" s="205">
        <f>IF(N156="nulová",J156,0)</f>
        <v>0</v>
      </c>
      <c r="BJ156" s="14" t="s">
        <v>126</v>
      </c>
      <c r="BK156" s="205">
        <f>ROUND(I156*H156,2)</f>
        <v>0</v>
      </c>
      <c r="BL156" s="14" t="s">
        <v>125</v>
      </c>
      <c r="BM156" s="204" t="s">
        <v>210</v>
      </c>
    </row>
    <row r="157" spans="1:65" s="12" customFormat="1" ht="22.9" customHeight="1">
      <c r="B157" s="176"/>
      <c r="C157" s="177"/>
      <c r="D157" s="178" t="s">
        <v>71</v>
      </c>
      <c r="E157" s="190" t="s">
        <v>150</v>
      </c>
      <c r="F157" s="190" t="s">
        <v>211</v>
      </c>
      <c r="G157" s="177"/>
      <c r="H157" s="177"/>
      <c r="I157" s="180"/>
      <c r="J157" s="191">
        <f>BK157</f>
        <v>0</v>
      </c>
      <c r="K157" s="177"/>
      <c r="L157" s="182"/>
      <c r="M157" s="183"/>
      <c r="N157" s="184"/>
      <c r="O157" s="184"/>
      <c r="P157" s="185">
        <f>SUM(P158:P161)</f>
        <v>0</v>
      </c>
      <c r="Q157" s="184"/>
      <c r="R157" s="185">
        <f>SUM(R158:R161)</f>
        <v>2.4800400000000002</v>
      </c>
      <c r="S157" s="184"/>
      <c r="T157" s="186">
        <f>SUM(T158:T161)</f>
        <v>0</v>
      </c>
      <c r="AR157" s="187" t="s">
        <v>80</v>
      </c>
      <c r="AT157" s="188" t="s">
        <v>71</v>
      </c>
      <c r="AU157" s="188" t="s">
        <v>80</v>
      </c>
      <c r="AY157" s="187" t="s">
        <v>119</v>
      </c>
      <c r="BK157" s="189">
        <f>SUM(BK158:BK161)</f>
        <v>0</v>
      </c>
    </row>
    <row r="158" spans="1:65" s="2" customFormat="1" ht="37.9" customHeight="1">
      <c r="A158" s="31"/>
      <c r="B158" s="32"/>
      <c r="C158" s="192" t="s">
        <v>212</v>
      </c>
      <c r="D158" s="192" t="s">
        <v>121</v>
      </c>
      <c r="E158" s="193" t="s">
        <v>213</v>
      </c>
      <c r="F158" s="194" t="s">
        <v>214</v>
      </c>
      <c r="G158" s="195" t="s">
        <v>215</v>
      </c>
      <c r="H158" s="196">
        <v>20</v>
      </c>
      <c r="I158" s="197"/>
      <c r="J158" s="198">
        <f>ROUND(I158*H158,2)</f>
        <v>0</v>
      </c>
      <c r="K158" s="199"/>
      <c r="L158" s="36"/>
      <c r="M158" s="200" t="s">
        <v>1</v>
      </c>
      <c r="N158" s="201" t="s">
        <v>38</v>
      </c>
      <c r="O158" s="72"/>
      <c r="P158" s="202">
        <f>O158*H158</f>
        <v>0</v>
      </c>
      <c r="Q158" s="202">
        <v>9.9252000000000007E-2</v>
      </c>
      <c r="R158" s="202">
        <f>Q158*H158</f>
        <v>1.9850400000000001</v>
      </c>
      <c r="S158" s="202">
        <v>0</v>
      </c>
      <c r="T158" s="203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04" t="s">
        <v>125</v>
      </c>
      <c r="AT158" s="204" t="s">
        <v>121</v>
      </c>
      <c r="AU158" s="204" t="s">
        <v>126</v>
      </c>
      <c r="AY158" s="14" t="s">
        <v>119</v>
      </c>
      <c r="BE158" s="205">
        <f>IF(N158="základná",J158,0)</f>
        <v>0</v>
      </c>
      <c r="BF158" s="205">
        <f>IF(N158="znížená",J158,0)</f>
        <v>0</v>
      </c>
      <c r="BG158" s="205">
        <f>IF(N158="zákl. prenesená",J158,0)</f>
        <v>0</v>
      </c>
      <c r="BH158" s="205">
        <f>IF(N158="zníž. prenesená",J158,0)</f>
        <v>0</v>
      </c>
      <c r="BI158" s="205">
        <f>IF(N158="nulová",J158,0)</f>
        <v>0</v>
      </c>
      <c r="BJ158" s="14" t="s">
        <v>126</v>
      </c>
      <c r="BK158" s="205">
        <f>ROUND(I158*H158,2)</f>
        <v>0</v>
      </c>
      <c r="BL158" s="14" t="s">
        <v>125</v>
      </c>
      <c r="BM158" s="204" t="s">
        <v>216</v>
      </c>
    </row>
    <row r="159" spans="1:65" s="2" customFormat="1" ht="24.2" customHeight="1">
      <c r="A159" s="31"/>
      <c r="B159" s="32"/>
      <c r="C159" s="206" t="s">
        <v>196</v>
      </c>
      <c r="D159" s="206" t="s">
        <v>160</v>
      </c>
      <c r="E159" s="207" t="s">
        <v>201</v>
      </c>
      <c r="F159" s="208" t="s">
        <v>202</v>
      </c>
      <c r="G159" s="209" t="s">
        <v>174</v>
      </c>
      <c r="H159" s="210">
        <v>5</v>
      </c>
      <c r="I159" s="211"/>
      <c r="J159" s="212">
        <f>ROUND(I159*H159,2)</f>
        <v>0</v>
      </c>
      <c r="K159" s="213"/>
      <c r="L159" s="214"/>
      <c r="M159" s="215" t="s">
        <v>1</v>
      </c>
      <c r="N159" s="216" t="s">
        <v>38</v>
      </c>
      <c r="O159" s="72"/>
      <c r="P159" s="202">
        <f>O159*H159</f>
        <v>0</v>
      </c>
      <c r="Q159" s="202">
        <v>9.9000000000000005E-2</v>
      </c>
      <c r="R159" s="202">
        <f>Q159*H159</f>
        <v>0.495</v>
      </c>
      <c r="S159" s="202">
        <v>0</v>
      </c>
      <c r="T159" s="20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204" t="s">
        <v>142</v>
      </c>
      <c r="AT159" s="204" t="s">
        <v>160</v>
      </c>
      <c r="AU159" s="204" t="s">
        <v>126</v>
      </c>
      <c r="AY159" s="14" t="s">
        <v>119</v>
      </c>
      <c r="BE159" s="205">
        <f>IF(N159="základná",J159,0)</f>
        <v>0</v>
      </c>
      <c r="BF159" s="205">
        <f>IF(N159="znížená",J159,0)</f>
        <v>0</v>
      </c>
      <c r="BG159" s="205">
        <f>IF(N159="zákl. prenesená",J159,0)</f>
        <v>0</v>
      </c>
      <c r="BH159" s="205">
        <f>IF(N159="zníž. prenesená",J159,0)</f>
        <v>0</v>
      </c>
      <c r="BI159" s="205">
        <f>IF(N159="nulová",J159,0)</f>
        <v>0</v>
      </c>
      <c r="BJ159" s="14" t="s">
        <v>126</v>
      </c>
      <c r="BK159" s="205">
        <f>ROUND(I159*H159,2)</f>
        <v>0</v>
      </c>
      <c r="BL159" s="14" t="s">
        <v>125</v>
      </c>
      <c r="BM159" s="204" t="s">
        <v>217</v>
      </c>
    </row>
    <row r="160" spans="1:65" s="2" customFormat="1" ht="24.2" customHeight="1">
      <c r="A160" s="31"/>
      <c r="B160" s="32"/>
      <c r="C160" s="192" t="s">
        <v>218</v>
      </c>
      <c r="D160" s="192" t="s">
        <v>121</v>
      </c>
      <c r="E160" s="193" t="s">
        <v>219</v>
      </c>
      <c r="F160" s="194" t="s">
        <v>220</v>
      </c>
      <c r="G160" s="195" t="s">
        <v>174</v>
      </c>
      <c r="H160" s="196">
        <v>170</v>
      </c>
      <c r="I160" s="197"/>
      <c r="J160" s="198">
        <f>ROUND(I160*H160,2)</f>
        <v>0</v>
      </c>
      <c r="K160" s="199"/>
      <c r="L160" s="36"/>
      <c r="M160" s="200" t="s">
        <v>1</v>
      </c>
      <c r="N160" s="201" t="s">
        <v>38</v>
      </c>
      <c r="O160" s="72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04" t="s">
        <v>125</v>
      </c>
      <c r="AT160" s="204" t="s">
        <v>121</v>
      </c>
      <c r="AU160" s="204" t="s">
        <v>126</v>
      </c>
      <c r="AY160" s="14" t="s">
        <v>119</v>
      </c>
      <c r="BE160" s="205">
        <f>IF(N160="základná",J160,0)</f>
        <v>0</v>
      </c>
      <c r="BF160" s="205">
        <f>IF(N160="znížená",J160,0)</f>
        <v>0</v>
      </c>
      <c r="BG160" s="205">
        <f>IF(N160="zákl. prenesená",J160,0)</f>
        <v>0</v>
      </c>
      <c r="BH160" s="205">
        <f>IF(N160="zníž. prenesená",J160,0)</f>
        <v>0</v>
      </c>
      <c r="BI160" s="205">
        <f>IF(N160="nulová",J160,0)</f>
        <v>0</v>
      </c>
      <c r="BJ160" s="14" t="s">
        <v>126</v>
      </c>
      <c r="BK160" s="205">
        <f>ROUND(I160*H160,2)</f>
        <v>0</v>
      </c>
      <c r="BL160" s="14" t="s">
        <v>125</v>
      </c>
      <c r="BM160" s="204" t="s">
        <v>221</v>
      </c>
    </row>
    <row r="161" spans="1:65" s="2" customFormat="1" ht="16.5" customHeight="1">
      <c r="A161" s="31"/>
      <c r="B161" s="32"/>
      <c r="C161" s="192" t="s">
        <v>207</v>
      </c>
      <c r="D161" s="192" t="s">
        <v>121</v>
      </c>
      <c r="E161" s="193" t="s">
        <v>222</v>
      </c>
      <c r="F161" s="194" t="s">
        <v>223</v>
      </c>
      <c r="G161" s="195" t="s">
        <v>174</v>
      </c>
      <c r="H161" s="196">
        <v>72</v>
      </c>
      <c r="I161" s="197"/>
      <c r="J161" s="198">
        <f>ROUND(I161*H161,2)</f>
        <v>0</v>
      </c>
      <c r="K161" s="199"/>
      <c r="L161" s="36"/>
      <c r="M161" s="200" t="s">
        <v>1</v>
      </c>
      <c r="N161" s="201" t="s">
        <v>38</v>
      </c>
      <c r="O161" s="72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204" t="s">
        <v>125</v>
      </c>
      <c r="AT161" s="204" t="s">
        <v>121</v>
      </c>
      <c r="AU161" s="204" t="s">
        <v>126</v>
      </c>
      <c r="AY161" s="14" t="s">
        <v>119</v>
      </c>
      <c r="BE161" s="205">
        <f>IF(N161="základná",J161,0)</f>
        <v>0</v>
      </c>
      <c r="BF161" s="205">
        <f>IF(N161="znížená",J161,0)</f>
        <v>0</v>
      </c>
      <c r="BG161" s="205">
        <f>IF(N161="zákl. prenesená",J161,0)</f>
        <v>0</v>
      </c>
      <c r="BH161" s="205">
        <f>IF(N161="zníž. prenesená",J161,0)</f>
        <v>0</v>
      </c>
      <c r="BI161" s="205">
        <f>IF(N161="nulová",J161,0)</f>
        <v>0</v>
      </c>
      <c r="BJ161" s="14" t="s">
        <v>126</v>
      </c>
      <c r="BK161" s="205">
        <f>ROUND(I161*H161,2)</f>
        <v>0</v>
      </c>
      <c r="BL161" s="14" t="s">
        <v>125</v>
      </c>
      <c r="BM161" s="204" t="s">
        <v>224</v>
      </c>
    </row>
    <row r="162" spans="1:65" s="12" customFormat="1" ht="22.9" customHeight="1">
      <c r="B162" s="176"/>
      <c r="C162" s="177"/>
      <c r="D162" s="178" t="s">
        <v>71</v>
      </c>
      <c r="E162" s="190" t="s">
        <v>225</v>
      </c>
      <c r="F162" s="190" t="s">
        <v>226</v>
      </c>
      <c r="G162" s="177"/>
      <c r="H162" s="177"/>
      <c r="I162" s="180"/>
      <c r="J162" s="191">
        <f>BK162</f>
        <v>0</v>
      </c>
      <c r="K162" s="177"/>
      <c r="L162" s="182"/>
      <c r="M162" s="183"/>
      <c r="N162" s="184"/>
      <c r="O162" s="184"/>
      <c r="P162" s="185">
        <f>P163</f>
        <v>0</v>
      </c>
      <c r="Q162" s="184"/>
      <c r="R162" s="185">
        <f>R163</f>
        <v>0</v>
      </c>
      <c r="S162" s="184"/>
      <c r="T162" s="186">
        <f>T163</f>
        <v>0</v>
      </c>
      <c r="AR162" s="187" t="s">
        <v>80</v>
      </c>
      <c r="AT162" s="188" t="s">
        <v>71</v>
      </c>
      <c r="AU162" s="188" t="s">
        <v>80</v>
      </c>
      <c r="AY162" s="187" t="s">
        <v>119</v>
      </c>
      <c r="BK162" s="189">
        <f>BK163</f>
        <v>0</v>
      </c>
    </row>
    <row r="163" spans="1:65" s="2" customFormat="1" ht="24.2" customHeight="1">
      <c r="A163" s="31"/>
      <c r="B163" s="32"/>
      <c r="C163" s="192" t="s">
        <v>227</v>
      </c>
      <c r="D163" s="192" t="s">
        <v>121</v>
      </c>
      <c r="E163" s="193" t="s">
        <v>228</v>
      </c>
      <c r="F163" s="194" t="s">
        <v>229</v>
      </c>
      <c r="G163" s="195" t="s">
        <v>153</v>
      </c>
      <c r="H163" s="196">
        <v>105.857</v>
      </c>
      <c r="I163" s="197"/>
      <c r="J163" s="198">
        <f>ROUND(I163*H163,2)</f>
        <v>0</v>
      </c>
      <c r="K163" s="199"/>
      <c r="L163" s="36"/>
      <c r="M163" s="200" t="s">
        <v>1</v>
      </c>
      <c r="N163" s="201" t="s">
        <v>38</v>
      </c>
      <c r="O163" s="72"/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04" t="s">
        <v>125</v>
      </c>
      <c r="AT163" s="204" t="s">
        <v>121</v>
      </c>
      <c r="AU163" s="204" t="s">
        <v>126</v>
      </c>
      <c r="AY163" s="14" t="s">
        <v>119</v>
      </c>
      <c r="BE163" s="205">
        <f>IF(N163="základná",J163,0)</f>
        <v>0</v>
      </c>
      <c r="BF163" s="205">
        <f>IF(N163="znížená",J163,0)</f>
        <v>0</v>
      </c>
      <c r="BG163" s="205">
        <f>IF(N163="zákl. prenesená",J163,0)</f>
        <v>0</v>
      </c>
      <c r="BH163" s="205">
        <f>IF(N163="zníž. prenesená",J163,0)</f>
        <v>0</v>
      </c>
      <c r="BI163" s="205">
        <f>IF(N163="nulová",J163,0)</f>
        <v>0</v>
      </c>
      <c r="BJ163" s="14" t="s">
        <v>126</v>
      </c>
      <c r="BK163" s="205">
        <f>ROUND(I163*H163,2)</f>
        <v>0</v>
      </c>
      <c r="BL163" s="14" t="s">
        <v>125</v>
      </c>
      <c r="BM163" s="204" t="s">
        <v>230</v>
      </c>
    </row>
    <row r="164" spans="1:65" s="12" customFormat="1" ht="25.9" customHeight="1">
      <c r="B164" s="176"/>
      <c r="C164" s="177"/>
      <c r="D164" s="178" t="s">
        <v>71</v>
      </c>
      <c r="E164" s="179" t="s">
        <v>231</v>
      </c>
      <c r="F164" s="179" t="s">
        <v>232</v>
      </c>
      <c r="G164" s="177"/>
      <c r="H164" s="177"/>
      <c r="I164" s="180"/>
      <c r="J164" s="181">
        <f>BK164</f>
        <v>0</v>
      </c>
      <c r="K164" s="177"/>
      <c r="L164" s="182"/>
      <c r="M164" s="183"/>
      <c r="N164" s="184"/>
      <c r="O164" s="184"/>
      <c r="P164" s="185">
        <f>P165+P169+P182+P190+P194</f>
        <v>0</v>
      </c>
      <c r="Q164" s="184"/>
      <c r="R164" s="185">
        <f>R165+R169+R182+R190+R194</f>
        <v>6.2589999999999995</v>
      </c>
      <c r="S164" s="184"/>
      <c r="T164" s="186">
        <f>T165+T169+T182+T190+T194</f>
        <v>0</v>
      </c>
      <c r="AR164" s="187" t="s">
        <v>126</v>
      </c>
      <c r="AT164" s="188" t="s">
        <v>71</v>
      </c>
      <c r="AU164" s="188" t="s">
        <v>72</v>
      </c>
      <c r="AY164" s="187" t="s">
        <v>119</v>
      </c>
      <c r="BK164" s="189">
        <f>BK165+BK169+BK182+BK190+BK194</f>
        <v>0</v>
      </c>
    </row>
    <row r="165" spans="1:65" s="12" customFormat="1" ht="22.9" customHeight="1">
      <c r="B165" s="176"/>
      <c r="C165" s="177"/>
      <c r="D165" s="178" t="s">
        <v>71</v>
      </c>
      <c r="E165" s="190" t="s">
        <v>233</v>
      </c>
      <c r="F165" s="190" t="s">
        <v>234</v>
      </c>
      <c r="G165" s="177"/>
      <c r="H165" s="177"/>
      <c r="I165" s="180"/>
      <c r="J165" s="191">
        <f>BK165</f>
        <v>0</v>
      </c>
      <c r="K165" s="177"/>
      <c r="L165" s="182"/>
      <c r="M165" s="183"/>
      <c r="N165" s="184"/>
      <c r="O165" s="184"/>
      <c r="P165" s="185">
        <f>SUM(P166:P168)</f>
        <v>0</v>
      </c>
      <c r="Q165" s="184"/>
      <c r="R165" s="185">
        <f>SUM(R166:R168)</f>
        <v>0</v>
      </c>
      <c r="S165" s="184"/>
      <c r="T165" s="186">
        <f>SUM(T166:T168)</f>
        <v>0</v>
      </c>
      <c r="AR165" s="187" t="s">
        <v>126</v>
      </c>
      <c r="AT165" s="188" t="s">
        <v>71</v>
      </c>
      <c r="AU165" s="188" t="s">
        <v>80</v>
      </c>
      <c r="AY165" s="187" t="s">
        <v>119</v>
      </c>
      <c r="BK165" s="189">
        <f>SUM(BK166:BK168)</f>
        <v>0</v>
      </c>
    </row>
    <row r="166" spans="1:65" s="2" customFormat="1" ht="24.2" customHeight="1">
      <c r="A166" s="31"/>
      <c r="B166" s="32"/>
      <c r="C166" s="192" t="s">
        <v>210</v>
      </c>
      <c r="D166" s="192" t="s">
        <v>121</v>
      </c>
      <c r="E166" s="193" t="s">
        <v>235</v>
      </c>
      <c r="F166" s="194" t="s">
        <v>236</v>
      </c>
      <c r="G166" s="195" t="s">
        <v>174</v>
      </c>
      <c r="H166" s="196">
        <v>69.5</v>
      </c>
      <c r="I166" s="197"/>
      <c r="J166" s="198">
        <f>ROUND(I166*H166,2)</f>
        <v>0</v>
      </c>
      <c r="K166" s="199"/>
      <c r="L166" s="36"/>
      <c r="M166" s="200" t="s">
        <v>1</v>
      </c>
      <c r="N166" s="201" t="s">
        <v>38</v>
      </c>
      <c r="O166" s="72"/>
      <c r="P166" s="202">
        <f>O166*H166</f>
        <v>0</v>
      </c>
      <c r="Q166" s="202">
        <v>0</v>
      </c>
      <c r="R166" s="202">
        <f>Q166*H166</f>
        <v>0</v>
      </c>
      <c r="S166" s="202">
        <v>0</v>
      </c>
      <c r="T166" s="203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04" t="s">
        <v>171</v>
      </c>
      <c r="AT166" s="204" t="s">
        <v>121</v>
      </c>
      <c r="AU166" s="204" t="s">
        <v>126</v>
      </c>
      <c r="AY166" s="14" t="s">
        <v>119</v>
      </c>
      <c r="BE166" s="205">
        <f>IF(N166="základná",J166,0)</f>
        <v>0</v>
      </c>
      <c r="BF166" s="205">
        <f>IF(N166="znížená",J166,0)</f>
        <v>0</v>
      </c>
      <c r="BG166" s="205">
        <f>IF(N166="zákl. prenesená",J166,0)</f>
        <v>0</v>
      </c>
      <c r="BH166" s="205">
        <f>IF(N166="zníž. prenesená",J166,0)</f>
        <v>0</v>
      </c>
      <c r="BI166" s="205">
        <f>IF(N166="nulová",J166,0)</f>
        <v>0</v>
      </c>
      <c r="BJ166" s="14" t="s">
        <v>126</v>
      </c>
      <c r="BK166" s="205">
        <f>ROUND(I166*H166,2)</f>
        <v>0</v>
      </c>
      <c r="BL166" s="14" t="s">
        <v>171</v>
      </c>
      <c r="BM166" s="204" t="s">
        <v>237</v>
      </c>
    </row>
    <row r="167" spans="1:65" s="2" customFormat="1" ht="16.5" customHeight="1">
      <c r="A167" s="31"/>
      <c r="B167" s="32"/>
      <c r="C167" s="206" t="s">
        <v>238</v>
      </c>
      <c r="D167" s="206" t="s">
        <v>160</v>
      </c>
      <c r="E167" s="207" t="s">
        <v>239</v>
      </c>
      <c r="F167" s="208" t="s">
        <v>240</v>
      </c>
      <c r="G167" s="209" t="s">
        <v>174</v>
      </c>
      <c r="H167" s="210">
        <v>79.924999999999997</v>
      </c>
      <c r="I167" s="211"/>
      <c r="J167" s="212">
        <f>ROUND(I167*H167,2)</f>
        <v>0</v>
      </c>
      <c r="K167" s="213"/>
      <c r="L167" s="214"/>
      <c r="M167" s="215" t="s">
        <v>1</v>
      </c>
      <c r="N167" s="216" t="s">
        <v>38</v>
      </c>
      <c r="O167" s="72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04" t="s">
        <v>221</v>
      </c>
      <c r="AT167" s="204" t="s">
        <v>160</v>
      </c>
      <c r="AU167" s="204" t="s">
        <v>126</v>
      </c>
      <c r="AY167" s="14" t="s">
        <v>119</v>
      </c>
      <c r="BE167" s="205">
        <f>IF(N167="základná",J167,0)</f>
        <v>0</v>
      </c>
      <c r="BF167" s="205">
        <f>IF(N167="znížená",J167,0)</f>
        <v>0</v>
      </c>
      <c r="BG167" s="205">
        <f>IF(N167="zákl. prenesená",J167,0)</f>
        <v>0</v>
      </c>
      <c r="BH167" s="205">
        <f>IF(N167="zníž. prenesená",J167,0)</f>
        <v>0</v>
      </c>
      <c r="BI167" s="205">
        <f>IF(N167="nulová",J167,0)</f>
        <v>0</v>
      </c>
      <c r="BJ167" s="14" t="s">
        <v>126</v>
      </c>
      <c r="BK167" s="205">
        <f>ROUND(I167*H167,2)</f>
        <v>0</v>
      </c>
      <c r="BL167" s="14" t="s">
        <v>171</v>
      </c>
      <c r="BM167" s="204" t="s">
        <v>241</v>
      </c>
    </row>
    <row r="168" spans="1:65" s="2" customFormat="1" ht="24.2" customHeight="1">
      <c r="A168" s="31"/>
      <c r="B168" s="32"/>
      <c r="C168" s="192" t="s">
        <v>221</v>
      </c>
      <c r="D168" s="192" t="s">
        <v>121</v>
      </c>
      <c r="E168" s="193" t="s">
        <v>242</v>
      </c>
      <c r="F168" s="194" t="s">
        <v>243</v>
      </c>
      <c r="G168" s="195" t="s">
        <v>244</v>
      </c>
      <c r="H168" s="217"/>
      <c r="I168" s="197"/>
      <c r="J168" s="198">
        <f>ROUND(I168*H168,2)</f>
        <v>0</v>
      </c>
      <c r="K168" s="199"/>
      <c r="L168" s="36"/>
      <c r="M168" s="200" t="s">
        <v>1</v>
      </c>
      <c r="N168" s="201" t="s">
        <v>38</v>
      </c>
      <c r="O168" s="72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04" t="s">
        <v>171</v>
      </c>
      <c r="AT168" s="204" t="s">
        <v>121</v>
      </c>
      <c r="AU168" s="204" t="s">
        <v>126</v>
      </c>
      <c r="AY168" s="14" t="s">
        <v>119</v>
      </c>
      <c r="BE168" s="205">
        <f>IF(N168="základná",J168,0)</f>
        <v>0</v>
      </c>
      <c r="BF168" s="205">
        <f>IF(N168="znížená",J168,0)</f>
        <v>0</v>
      </c>
      <c r="BG168" s="205">
        <f>IF(N168="zákl. prenesená",J168,0)</f>
        <v>0</v>
      </c>
      <c r="BH168" s="205">
        <f>IF(N168="zníž. prenesená",J168,0)</f>
        <v>0</v>
      </c>
      <c r="BI168" s="205">
        <f>IF(N168="nulová",J168,0)</f>
        <v>0</v>
      </c>
      <c r="BJ168" s="14" t="s">
        <v>126</v>
      </c>
      <c r="BK168" s="205">
        <f>ROUND(I168*H168,2)</f>
        <v>0</v>
      </c>
      <c r="BL168" s="14" t="s">
        <v>171</v>
      </c>
      <c r="BM168" s="204" t="s">
        <v>245</v>
      </c>
    </row>
    <row r="169" spans="1:65" s="12" customFormat="1" ht="22.9" customHeight="1">
      <c r="B169" s="176"/>
      <c r="C169" s="177"/>
      <c r="D169" s="178" t="s">
        <v>71</v>
      </c>
      <c r="E169" s="190" t="s">
        <v>246</v>
      </c>
      <c r="F169" s="190" t="s">
        <v>247</v>
      </c>
      <c r="G169" s="177"/>
      <c r="H169" s="177"/>
      <c r="I169" s="180"/>
      <c r="J169" s="191">
        <f>BK169</f>
        <v>0</v>
      </c>
      <c r="K169" s="177"/>
      <c r="L169" s="182"/>
      <c r="M169" s="183"/>
      <c r="N169" s="184"/>
      <c r="O169" s="184"/>
      <c r="P169" s="185">
        <f>SUM(P170:P181)</f>
        <v>0</v>
      </c>
      <c r="Q169" s="184"/>
      <c r="R169" s="185">
        <f>SUM(R170:R181)</f>
        <v>0</v>
      </c>
      <c r="S169" s="184"/>
      <c r="T169" s="186">
        <f>SUM(T170:T181)</f>
        <v>0</v>
      </c>
      <c r="AR169" s="187" t="s">
        <v>126</v>
      </c>
      <c r="AT169" s="188" t="s">
        <v>71</v>
      </c>
      <c r="AU169" s="188" t="s">
        <v>80</v>
      </c>
      <c r="AY169" s="187" t="s">
        <v>119</v>
      </c>
      <c r="BK169" s="189">
        <f>SUM(BK170:BK181)</f>
        <v>0</v>
      </c>
    </row>
    <row r="170" spans="1:65" s="2" customFormat="1" ht="16.5" customHeight="1">
      <c r="A170" s="31"/>
      <c r="B170" s="32"/>
      <c r="C170" s="192" t="s">
        <v>248</v>
      </c>
      <c r="D170" s="192" t="s">
        <v>121</v>
      </c>
      <c r="E170" s="193" t="s">
        <v>249</v>
      </c>
      <c r="F170" s="194" t="s">
        <v>250</v>
      </c>
      <c r="G170" s="195" t="s">
        <v>215</v>
      </c>
      <c r="H170" s="196">
        <v>322.89400000000001</v>
      </c>
      <c r="I170" s="197"/>
      <c r="J170" s="198">
        <f t="shared" ref="J170:J181" si="20">ROUND(I170*H170,2)</f>
        <v>0</v>
      </c>
      <c r="K170" s="199"/>
      <c r="L170" s="36"/>
      <c r="M170" s="200" t="s">
        <v>1</v>
      </c>
      <c r="N170" s="201" t="s">
        <v>38</v>
      </c>
      <c r="O170" s="72"/>
      <c r="P170" s="202">
        <f t="shared" ref="P170:P181" si="21">O170*H170</f>
        <v>0</v>
      </c>
      <c r="Q170" s="202">
        <v>0</v>
      </c>
      <c r="R170" s="202">
        <f t="shared" ref="R170:R181" si="22">Q170*H170</f>
        <v>0</v>
      </c>
      <c r="S170" s="202">
        <v>0</v>
      </c>
      <c r="T170" s="203">
        <f t="shared" ref="T170:T181" si="23"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04" t="s">
        <v>171</v>
      </c>
      <c r="AT170" s="204" t="s">
        <v>121</v>
      </c>
      <c r="AU170" s="204" t="s">
        <v>126</v>
      </c>
      <c r="AY170" s="14" t="s">
        <v>119</v>
      </c>
      <c r="BE170" s="205">
        <f t="shared" ref="BE170:BE181" si="24">IF(N170="základná",J170,0)</f>
        <v>0</v>
      </c>
      <c r="BF170" s="205">
        <f t="shared" ref="BF170:BF181" si="25">IF(N170="znížená",J170,0)</f>
        <v>0</v>
      </c>
      <c r="BG170" s="205">
        <f t="shared" ref="BG170:BG181" si="26">IF(N170="zákl. prenesená",J170,0)</f>
        <v>0</v>
      </c>
      <c r="BH170" s="205">
        <f t="shared" ref="BH170:BH181" si="27">IF(N170="zníž. prenesená",J170,0)</f>
        <v>0</v>
      </c>
      <c r="BI170" s="205">
        <f t="shared" ref="BI170:BI181" si="28">IF(N170="nulová",J170,0)</f>
        <v>0</v>
      </c>
      <c r="BJ170" s="14" t="s">
        <v>126</v>
      </c>
      <c r="BK170" s="205">
        <f t="shared" ref="BK170:BK181" si="29">ROUND(I170*H170,2)</f>
        <v>0</v>
      </c>
      <c r="BL170" s="14" t="s">
        <v>171</v>
      </c>
      <c r="BM170" s="204" t="s">
        <v>251</v>
      </c>
    </row>
    <row r="171" spans="1:65" s="2" customFormat="1" ht="24.2" customHeight="1">
      <c r="A171" s="31"/>
      <c r="B171" s="32"/>
      <c r="C171" s="206" t="s">
        <v>224</v>
      </c>
      <c r="D171" s="206" t="s">
        <v>160</v>
      </c>
      <c r="E171" s="207" t="s">
        <v>252</v>
      </c>
      <c r="F171" s="208" t="s">
        <v>253</v>
      </c>
      <c r="G171" s="209" t="s">
        <v>124</v>
      </c>
      <c r="H171" s="210">
        <v>9.2240000000000002</v>
      </c>
      <c r="I171" s="211"/>
      <c r="J171" s="212">
        <f t="shared" si="20"/>
        <v>0</v>
      </c>
      <c r="K171" s="213"/>
      <c r="L171" s="214"/>
      <c r="M171" s="215" t="s">
        <v>1</v>
      </c>
      <c r="N171" s="216" t="s">
        <v>38</v>
      </c>
      <c r="O171" s="72"/>
      <c r="P171" s="202">
        <f t="shared" si="21"/>
        <v>0</v>
      </c>
      <c r="Q171" s="202">
        <v>0</v>
      </c>
      <c r="R171" s="202">
        <f t="shared" si="22"/>
        <v>0</v>
      </c>
      <c r="S171" s="202">
        <v>0</v>
      </c>
      <c r="T171" s="203">
        <f t="shared" si="2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04" t="s">
        <v>221</v>
      </c>
      <c r="AT171" s="204" t="s">
        <v>160</v>
      </c>
      <c r="AU171" s="204" t="s">
        <v>126</v>
      </c>
      <c r="AY171" s="14" t="s">
        <v>119</v>
      </c>
      <c r="BE171" s="205">
        <f t="shared" si="24"/>
        <v>0</v>
      </c>
      <c r="BF171" s="205">
        <f t="shared" si="25"/>
        <v>0</v>
      </c>
      <c r="BG171" s="205">
        <f t="shared" si="26"/>
        <v>0</v>
      </c>
      <c r="BH171" s="205">
        <f t="shared" si="27"/>
        <v>0</v>
      </c>
      <c r="BI171" s="205">
        <f t="shared" si="28"/>
        <v>0</v>
      </c>
      <c r="BJ171" s="14" t="s">
        <v>126</v>
      </c>
      <c r="BK171" s="205">
        <f t="shared" si="29"/>
        <v>0</v>
      </c>
      <c r="BL171" s="14" t="s">
        <v>171</v>
      </c>
      <c r="BM171" s="204" t="s">
        <v>254</v>
      </c>
    </row>
    <row r="172" spans="1:65" s="2" customFormat="1" ht="44.25" customHeight="1">
      <c r="A172" s="31"/>
      <c r="B172" s="32"/>
      <c r="C172" s="192" t="s">
        <v>255</v>
      </c>
      <c r="D172" s="192" t="s">
        <v>121</v>
      </c>
      <c r="E172" s="193" t="s">
        <v>256</v>
      </c>
      <c r="F172" s="194" t="s">
        <v>257</v>
      </c>
      <c r="G172" s="195" t="s">
        <v>258</v>
      </c>
      <c r="H172" s="196">
        <v>1</v>
      </c>
      <c r="I172" s="197"/>
      <c r="J172" s="198">
        <f t="shared" si="20"/>
        <v>0</v>
      </c>
      <c r="K172" s="199"/>
      <c r="L172" s="36"/>
      <c r="M172" s="200" t="s">
        <v>1</v>
      </c>
      <c r="N172" s="201" t="s">
        <v>38</v>
      </c>
      <c r="O172" s="72"/>
      <c r="P172" s="202">
        <f t="shared" si="21"/>
        <v>0</v>
      </c>
      <c r="Q172" s="202">
        <v>0</v>
      </c>
      <c r="R172" s="202">
        <f t="shared" si="22"/>
        <v>0</v>
      </c>
      <c r="S172" s="202">
        <v>0</v>
      </c>
      <c r="T172" s="203">
        <f t="shared" si="2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04" t="s">
        <v>171</v>
      </c>
      <c r="AT172" s="204" t="s">
        <v>121</v>
      </c>
      <c r="AU172" s="204" t="s">
        <v>126</v>
      </c>
      <c r="AY172" s="14" t="s">
        <v>119</v>
      </c>
      <c r="BE172" s="205">
        <f t="shared" si="24"/>
        <v>0</v>
      </c>
      <c r="BF172" s="205">
        <f t="shared" si="25"/>
        <v>0</v>
      </c>
      <c r="BG172" s="205">
        <f t="shared" si="26"/>
        <v>0</v>
      </c>
      <c r="BH172" s="205">
        <f t="shared" si="27"/>
        <v>0</v>
      </c>
      <c r="BI172" s="205">
        <f t="shared" si="28"/>
        <v>0</v>
      </c>
      <c r="BJ172" s="14" t="s">
        <v>126</v>
      </c>
      <c r="BK172" s="205">
        <f t="shared" si="29"/>
        <v>0</v>
      </c>
      <c r="BL172" s="14" t="s">
        <v>171</v>
      </c>
      <c r="BM172" s="204" t="s">
        <v>259</v>
      </c>
    </row>
    <row r="173" spans="1:65" s="2" customFormat="1" ht="24.2" customHeight="1">
      <c r="A173" s="31"/>
      <c r="B173" s="32"/>
      <c r="C173" s="192" t="s">
        <v>230</v>
      </c>
      <c r="D173" s="192" t="s">
        <v>121</v>
      </c>
      <c r="E173" s="193" t="s">
        <v>260</v>
      </c>
      <c r="F173" s="194" t="s">
        <v>261</v>
      </c>
      <c r="G173" s="195" t="s">
        <v>174</v>
      </c>
      <c r="H173" s="196">
        <v>30.7</v>
      </c>
      <c r="I173" s="197"/>
      <c r="J173" s="198">
        <f t="shared" si="20"/>
        <v>0</v>
      </c>
      <c r="K173" s="199"/>
      <c r="L173" s="36"/>
      <c r="M173" s="200" t="s">
        <v>1</v>
      </c>
      <c r="N173" s="201" t="s">
        <v>38</v>
      </c>
      <c r="O173" s="72"/>
      <c r="P173" s="202">
        <f t="shared" si="21"/>
        <v>0</v>
      </c>
      <c r="Q173" s="202">
        <v>0</v>
      </c>
      <c r="R173" s="202">
        <f t="shared" si="22"/>
        <v>0</v>
      </c>
      <c r="S173" s="202">
        <v>0</v>
      </c>
      <c r="T173" s="203">
        <f t="shared" si="2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204" t="s">
        <v>171</v>
      </c>
      <c r="AT173" s="204" t="s">
        <v>121</v>
      </c>
      <c r="AU173" s="204" t="s">
        <v>126</v>
      </c>
      <c r="AY173" s="14" t="s">
        <v>119</v>
      </c>
      <c r="BE173" s="205">
        <f t="shared" si="24"/>
        <v>0</v>
      </c>
      <c r="BF173" s="205">
        <f t="shared" si="25"/>
        <v>0</v>
      </c>
      <c r="BG173" s="205">
        <f t="shared" si="26"/>
        <v>0</v>
      </c>
      <c r="BH173" s="205">
        <f t="shared" si="27"/>
        <v>0</v>
      </c>
      <c r="BI173" s="205">
        <f t="shared" si="28"/>
        <v>0</v>
      </c>
      <c r="BJ173" s="14" t="s">
        <v>126</v>
      </c>
      <c r="BK173" s="205">
        <f t="shared" si="29"/>
        <v>0</v>
      </c>
      <c r="BL173" s="14" t="s">
        <v>171</v>
      </c>
      <c r="BM173" s="204" t="s">
        <v>262</v>
      </c>
    </row>
    <row r="174" spans="1:65" s="2" customFormat="1" ht="24.2" customHeight="1">
      <c r="A174" s="31"/>
      <c r="B174" s="32"/>
      <c r="C174" s="206" t="s">
        <v>263</v>
      </c>
      <c r="D174" s="206" t="s">
        <v>160</v>
      </c>
      <c r="E174" s="207" t="s">
        <v>264</v>
      </c>
      <c r="F174" s="208" t="s">
        <v>265</v>
      </c>
      <c r="G174" s="209" t="s">
        <v>124</v>
      </c>
      <c r="H174" s="210">
        <v>0.84499999999999997</v>
      </c>
      <c r="I174" s="211"/>
      <c r="J174" s="212">
        <f t="shared" si="20"/>
        <v>0</v>
      </c>
      <c r="K174" s="213"/>
      <c r="L174" s="214"/>
      <c r="M174" s="215" t="s">
        <v>1</v>
      </c>
      <c r="N174" s="216" t="s">
        <v>38</v>
      </c>
      <c r="O174" s="72"/>
      <c r="P174" s="202">
        <f t="shared" si="21"/>
        <v>0</v>
      </c>
      <c r="Q174" s="202">
        <v>0</v>
      </c>
      <c r="R174" s="202">
        <f t="shared" si="22"/>
        <v>0</v>
      </c>
      <c r="S174" s="202">
        <v>0</v>
      </c>
      <c r="T174" s="203">
        <f t="shared" si="2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04" t="s">
        <v>221</v>
      </c>
      <c r="AT174" s="204" t="s">
        <v>160</v>
      </c>
      <c r="AU174" s="204" t="s">
        <v>126</v>
      </c>
      <c r="AY174" s="14" t="s">
        <v>119</v>
      </c>
      <c r="BE174" s="205">
        <f t="shared" si="24"/>
        <v>0</v>
      </c>
      <c r="BF174" s="205">
        <f t="shared" si="25"/>
        <v>0</v>
      </c>
      <c r="BG174" s="205">
        <f t="shared" si="26"/>
        <v>0</v>
      </c>
      <c r="BH174" s="205">
        <f t="shared" si="27"/>
        <v>0</v>
      </c>
      <c r="BI174" s="205">
        <f t="shared" si="28"/>
        <v>0</v>
      </c>
      <c r="BJ174" s="14" t="s">
        <v>126</v>
      </c>
      <c r="BK174" s="205">
        <f t="shared" si="29"/>
        <v>0</v>
      </c>
      <c r="BL174" s="14" t="s">
        <v>171</v>
      </c>
      <c r="BM174" s="204" t="s">
        <v>266</v>
      </c>
    </row>
    <row r="175" spans="1:65" s="2" customFormat="1" ht="16.5" customHeight="1">
      <c r="A175" s="31"/>
      <c r="B175" s="32"/>
      <c r="C175" s="192" t="s">
        <v>237</v>
      </c>
      <c r="D175" s="192" t="s">
        <v>121</v>
      </c>
      <c r="E175" s="193" t="s">
        <v>267</v>
      </c>
      <c r="F175" s="194" t="s">
        <v>268</v>
      </c>
      <c r="G175" s="195" t="s">
        <v>215</v>
      </c>
      <c r="H175" s="196">
        <v>152.346</v>
      </c>
      <c r="I175" s="197"/>
      <c r="J175" s="198">
        <f t="shared" si="20"/>
        <v>0</v>
      </c>
      <c r="K175" s="199"/>
      <c r="L175" s="36"/>
      <c r="M175" s="200" t="s">
        <v>1</v>
      </c>
      <c r="N175" s="201" t="s">
        <v>38</v>
      </c>
      <c r="O175" s="72"/>
      <c r="P175" s="202">
        <f t="shared" si="21"/>
        <v>0</v>
      </c>
      <c r="Q175" s="202">
        <v>0</v>
      </c>
      <c r="R175" s="202">
        <f t="shared" si="22"/>
        <v>0</v>
      </c>
      <c r="S175" s="202">
        <v>0</v>
      </c>
      <c r="T175" s="203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04" t="s">
        <v>171</v>
      </c>
      <c r="AT175" s="204" t="s">
        <v>121</v>
      </c>
      <c r="AU175" s="204" t="s">
        <v>126</v>
      </c>
      <c r="AY175" s="14" t="s">
        <v>119</v>
      </c>
      <c r="BE175" s="205">
        <f t="shared" si="24"/>
        <v>0</v>
      </c>
      <c r="BF175" s="205">
        <f t="shared" si="25"/>
        <v>0</v>
      </c>
      <c r="BG175" s="205">
        <f t="shared" si="26"/>
        <v>0</v>
      </c>
      <c r="BH175" s="205">
        <f t="shared" si="27"/>
        <v>0</v>
      </c>
      <c r="BI175" s="205">
        <f t="shared" si="28"/>
        <v>0</v>
      </c>
      <c r="BJ175" s="14" t="s">
        <v>126</v>
      </c>
      <c r="BK175" s="205">
        <f t="shared" si="29"/>
        <v>0</v>
      </c>
      <c r="BL175" s="14" t="s">
        <v>171</v>
      </c>
      <c r="BM175" s="204" t="s">
        <v>269</v>
      </c>
    </row>
    <row r="176" spans="1:65" s="2" customFormat="1" ht="24.2" customHeight="1">
      <c r="A176" s="31"/>
      <c r="B176" s="32"/>
      <c r="C176" s="206" t="s">
        <v>270</v>
      </c>
      <c r="D176" s="206" t="s">
        <v>160</v>
      </c>
      <c r="E176" s="207" t="s">
        <v>252</v>
      </c>
      <c r="F176" s="208" t="s">
        <v>253</v>
      </c>
      <c r="G176" s="209" t="s">
        <v>124</v>
      </c>
      <c r="H176" s="210">
        <v>2.3540000000000001</v>
      </c>
      <c r="I176" s="211"/>
      <c r="J176" s="212">
        <f t="shared" si="20"/>
        <v>0</v>
      </c>
      <c r="K176" s="213"/>
      <c r="L176" s="214"/>
      <c r="M176" s="215" t="s">
        <v>1</v>
      </c>
      <c r="N176" s="216" t="s">
        <v>38</v>
      </c>
      <c r="O176" s="72"/>
      <c r="P176" s="202">
        <f t="shared" si="21"/>
        <v>0</v>
      </c>
      <c r="Q176" s="202">
        <v>0</v>
      </c>
      <c r="R176" s="202">
        <f t="shared" si="22"/>
        <v>0</v>
      </c>
      <c r="S176" s="202">
        <v>0</v>
      </c>
      <c r="T176" s="203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04" t="s">
        <v>221</v>
      </c>
      <c r="AT176" s="204" t="s">
        <v>160</v>
      </c>
      <c r="AU176" s="204" t="s">
        <v>126</v>
      </c>
      <c r="AY176" s="14" t="s">
        <v>119</v>
      </c>
      <c r="BE176" s="205">
        <f t="shared" si="24"/>
        <v>0</v>
      </c>
      <c r="BF176" s="205">
        <f t="shared" si="25"/>
        <v>0</v>
      </c>
      <c r="BG176" s="205">
        <f t="shared" si="26"/>
        <v>0</v>
      </c>
      <c r="BH176" s="205">
        <f t="shared" si="27"/>
        <v>0</v>
      </c>
      <c r="BI176" s="205">
        <f t="shared" si="28"/>
        <v>0</v>
      </c>
      <c r="BJ176" s="14" t="s">
        <v>126</v>
      </c>
      <c r="BK176" s="205">
        <f t="shared" si="29"/>
        <v>0</v>
      </c>
      <c r="BL176" s="14" t="s">
        <v>171</v>
      </c>
      <c r="BM176" s="204" t="s">
        <v>271</v>
      </c>
    </row>
    <row r="177" spans="1:65" s="2" customFormat="1" ht="24.2" customHeight="1">
      <c r="A177" s="31"/>
      <c r="B177" s="32"/>
      <c r="C177" s="192" t="s">
        <v>241</v>
      </c>
      <c r="D177" s="192" t="s">
        <v>121</v>
      </c>
      <c r="E177" s="193" t="s">
        <v>272</v>
      </c>
      <c r="F177" s="194" t="s">
        <v>273</v>
      </c>
      <c r="G177" s="195" t="s">
        <v>174</v>
      </c>
      <c r="H177" s="196">
        <v>80.900000000000006</v>
      </c>
      <c r="I177" s="197"/>
      <c r="J177" s="198">
        <f t="shared" si="20"/>
        <v>0</v>
      </c>
      <c r="K177" s="199"/>
      <c r="L177" s="36"/>
      <c r="M177" s="200" t="s">
        <v>1</v>
      </c>
      <c r="N177" s="201" t="s">
        <v>38</v>
      </c>
      <c r="O177" s="72"/>
      <c r="P177" s="202">
        <f t="shared" si="21"/>
        <v>0</v>
      </c>
      <c r="Q177" s="202">
        <v>0</v>
      </c>
      <c r="R177" s="202">
        <f t="shared" si="22"/>
        <v>0</v>
      </c>
      <c r="S177" s="202">
        <v>0</v>
      </c>
      <c r="T177" s="203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04" t="s">
        <v>171</v>
      </c>
      <c r="AT177" s="204" t="s">
        <v>121</v>
      </c>
      <c r="AU177" s="204" t="s">
        <v>126</v>
      </c>
      <c r="AY177" s="14" t="s">
        <v>119</v>
      </c>
      <c r="BE177" s="205">
        <f t="shared" si="24"/>
        <v>0</v>
      </c>
      <c r="BF177" s="205">
        <f t="shared" si="25"/>
        <v>0</v>
      </c>
      <c r="BG177" s="205">
        <f t="shared" si="26"/>
        <v>0</v>
      </c>
      <c r="BH177" s="205">
        <f t="shared" si="27"/>
        <v>0</v>
      </c>
      <c r="BI177" s="205">
        <f t="shared" si="28"/>
        <v>0</v>
      </c>
      <c r="BJ177" s="14" t="s">
        <v>126</v>
      </c>
      <c r="BK177" s="205">
        <f t="shared" si="29"/>
        <v>0</v>
      </c>
      <c r="BL177" s="14" t="s">
        <v>171</v>
      </c>
      <c r="BM177" s="204" t="s">
        <v>274</v>
      </c>
    </row>
    <row r="178" spans="1:65" s="2" customFormat="1" ht="33" customHeight="1">
      <c r="A178" s="31"/>
      <c r="B178" s="32"/>
      <c r="C178" s="206" t="s">
        <v>275</v>
      </c>
      <c r="D178" s="206" t="s">
        <v>160</v>
      </c>
      <c r="E178" s="207" t="s">
        <v>276</v>
      </c>
      <c r="F178" s="208" t="s">
        <v>277</v>
      </c>
      <c r="G178" s="209" t="s">
        <v>174</v>
      </c>
      <c r="H178" s="210">
        <v>93.034999999999997</v>
      </c>
      <c r="I178" s="211"/>
      <c r="J178" s="212">
        <f t="shared" si="20"/>
        <v>0</v>
      </c>
      <c r="K178" s="213"/>
      <c r="L178" s="214"/>
      <c r="M178" s="215" t="s">
        <v>1</v>
      </c>
      <c r="N178" s="216" t="s">
        <v>38</v>
      </c>
      <c r="O178" s="72"/>
      <c r="P178" s="202">
        <f t="shared" si="21"/>
        <v>0</v>
      </c>
      <c r="Q178" s="202">
        <v>0</v>
      </c>
      <c r="R178" s="202">
        <f t="shared" si="22"/>
        <v>0</v>
      </c>
      <c r="S178" s="202">
        <v>0</v>
      </c>
      <c r="T178" s="203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04" t="s">
        <v>221</v>
      </c>
      <c r="AT178" s="204" t="s">
        <v>160</v>
      </c>
      <c r="AU178" s="204" t="s">
        <v>126</v>
      </c>
      <c r="AY178" s="14" t="s">
        <v>119</v>
      </c>
      <c r="BE178" s="205">
        <f t="shared" si="24"/>
        <v>0</v>
      </c>
      <c r="BF178" s="205">
        <f t="shared" si="25"/>
        <v>0</v>
      </c>
      <c r="BG178" s="205">
        <f t="shared" si="26"/>
        <v>0</v>
      </c>
      <c r="BH178" s="205">
        <f t="shared" si="27"/>
        <v>0</v>
      </c>
      <c r="BI178" s="205">
        <f t="shared" si="28"/>
        <v>0</v>
      </c>
      <c r="BJ178" s="14" t="s">
        <v>126</v>
      </c>
      <c r="BK178" s="205">
        <f t="shared" si="29"/>
        <v>0</v>
      </c>
      <c r="BL178" s="14" t="s">
        <v>171</v>
      </c>
      <c r="BM178" s="204" t="s">
        <v>278</v>
      </c>
    </row>
    <row r="179" spans="1:65" s="2" customFormat="1" ht="44.25" customHeight="1">
      <c r="A179" s="31"/>
      <c r="B179" s="32"/>
      <c r="C179" s="192" t="s">
        <v>245</v>
      </c>
      <c r="D179" s="192" t="s">
        <v>121</v>
      </c>
      <c r="E179" s="193" t="s">
        <v>279</v>
      </c>
      <c r="F179" s="194" t="s">
        <v>280</v>
      </c>
      <c r="G179" s="195" t="s">
        <v>124</v>
      </c>
      <c r="H179" s="196">
        <v>12.423</v>
      </c>
      <c r="I179" s="197"/>
      <c r="J179" s="198">
        <f t="shared" si="20"/>
        <v>0</v>
      </c>
      <c r="K179" s="199"/>
      <c r="L179" s="36"/>
      <c r="M179" s="200" t="s">
        <v>1</v>
      </c>
      <c r="N179" s="201" t="s">
        <v>38</v>
      </c>
      <c r="O179" s="72"/>
      <c r="P179" s="202">
        <f t="shared" si="21"/>
        <v>0</v>
      </c>
      <c r="Q179" s="202">
        <v>0</v>
      </c>
      <c r="R179" s="202">
        <f t="shared" si="22"/>
        <v>0</v>
      </c>
      <c r="S179" s="202">
        <v>0</v>
      </c>
      <c r="T179" s="203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04" t="s">
        <v>171</v>
      </c>
      <c r="AT179" s="204" t="s">
        <v>121</v>
      </c>
      <c r="AU179" s="204" t="s">
        <v>126</v>
      </c>
      <c r="AY179" s="14" t="s">
        <v>119</v>
      </c>
      <c r="BE179" s="205">
        <f t="shared" si="24"/>
        <v>0</v>
      </c>
      <c r="BF179" s="205">
        <f t="shared" si="25"/>
        <v>0</v>
      </c>
      <c r="BG179" s="205">
        <f t="shared" si="26"/>
        <v>0</v>
      </c>
      <c r="BH179" s="205">
        <f t="shared" si="27"/>
        <v>0</v>
      </c>
      <c r="BI179" s="205">
        <f t="shared" si="28"/>
        <v>0</v>
      </c>
      <c r="BJ179" s="14" t="s">
        <v>126</v>
      </c>
      <c r="BK179" s="205">
        <f t="shared" si="29"/>
        <v>0</v>
      </c>
      <c r="BL179" s="14" t="s">
        <v>171</v>
      </c>
      <c r="BM179" s="204" t="s">
        <v>281</v>
      </c>
    </row>
    <row r="180" spans="1:65" s="2" customFormat="1" ht="16.5" customHeight="1">
      <c r="A180" s="31"/>
      <c r="B180" s="32"/>
      <c r="C180" s="192" t="s">
        <v>282</v>
      </c>
      <c r="D180" s="192" t="s">
        <v>121</v>
      </c>
      <c r="E180" s="193" t="s">
        <v>283</v>
      </c>
      <c r="F180" s="194" t="s">
        <v>284</v>
      </c>
      <c r="G180" s="195" t="s">
        <v>174</v>
      </c>
      <c r="H180" s="196">
        <v>69.5</v>
      </c>
      <c r="I180" s="197"/>
      <c r="J180" s="198">
        <f t="shared" si="20"/>
        <v>0</v>
      </c>
      <c r="K180" s="199"/>
      <c r="L180" s="36"/>
      <c r="M180" s="200" t="s">
        <v>1</v>
      </c>
      <c r="N180" s="201" t="s">
        <v>38</v>
      </c>
      <c r="O180" s="72"/>
      <c r="P180" s="202">
        <f t="shared" si="21"/>
        <v>0</v>
      </c>
      <c r="Q180" s="202">
        <v>0</v>
      </c>
      <c r="R180" s="202">
        <f t="shared" si="22"/>
        <v>0</v>
      </c>
      <c r="S180" s="202">
        <v>0</v>
      </c>
      <c r="T180" s="203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204" t="s">
        <v>171</v>
      </c>
      <c r="AT180" s="204" t="s">
        <v>121</v>
      </c>
      <c r="AU180" s="204" t="s">
        <v>126</v>
      </c>
      <c r="AY180" s="14" t="s">
        <v>119</v>
      </c>
      <c r="BE180" s="205">
        <f t="shared" si="24"/>
        <v>0</v>
      </c>
      <c r="BF180" s="205">
        <f t="shared" si="25"/>
        <v>0</v>
      </c>
      <c r="BG180" s="205">
        <f t="shared" si="26"/>
        <v>0</v>
      </c>
      <c r="BH180" s="205">
        <f t="shared" si="27"/>
        <v>0</v>
      </c>
      <c r="BI180" s="205">
        <f t="shared" si="28"/>
        <v>0</v>
      </c>
      <c r="BJ180" s="14" t="s">
        <v>126</v>
      </c>
      <c r="BK180" s="205">
        <f t="shared" si="29"/>
        <v>0</v>
      </c>
      <c r="BL180" s="14" t="s">
        <v>171</v>
      </c>
      <c r="BM180" s="204" t="s">
        <v>285</v>
      </c>
    </row>
    <row r="181" spans="1:65" s="2" customFormat="1" ht="24.2" customHeight="1">
      <c r="A181" s="31"/>
      <c r="B181" s="32"/>
      <c r="C181" s="192" t="s">
        <v>251</v>
      </c>
      <c r="D181" s="192" t="s">
        <v>121</v>
      </c>
      <c r="E181" s="193" t="s">
        <v>286</v>
      </c>
      <c r="F181" s="194" t="s">
        <v>287</v>
      </c>
      <c r="G181" s="195" t="s">
        <v>244</v>
      </c>
      <c r="H181" s="217"/>
      <c r="I181" s="197"/>
      <c r="J181" s="198">
        <f t="shared" si="20"/>
        <v>0</v>
      </c>
      <c r="K181" s="199"/>
      <c r="L181" s="36"/>
      <c r="M181" s="200" t="s">
        <v>1</v>
      </c>
      <c r="N181" s="201" t="s">
        <v>38</v>
      </c>
      <c r="O181" s="72"/>
      <c r="P181" s="202">
        <f t="shared" si="21"/>
        <v>0</v>
      </c>
      <c r="Q181" s="202">
        <v>0</v>
      </c>
      <c r="R181" s="202">
        <f t="shared" si="22"/>
        <v>0</v>
      </c>
      <c r="S181" s="202">
        <v>0</v>
      </c>
      <c r="T181" s="203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04" t="s">
        <v>171</v>
      </c>
      <c r="AT181" s="204" t="s">
        <v>121</v>
      </c>
      <c r="AU181" s="204" t="s">
        <v>126</v>
      </c>
      <c r="AY181" s="14" t="s">
        <v>119</v>
      </c>
      <c r="BE181" s="205">
        <f t="shared" si="24"/>
        <v>0</v>
      </c>
      <c r="BF181" s="205">
        <f t="shared" si="25"/>
        <v>0</v>
      </c>
      <c r="BG181" s="205">
        <f t="shared" si="26"/>
        <v>0</v>
      </c>
      <c r="BH181" s="205">
        <f t="shared" si="27"/>
        <v>0</v>
      </c>
      <c r="BI181" s="205">
        <f t="shared" si="28"/>
        <v>0</v>
      </c>
      <c r="BJ181" s="14" t="s">
        <v>126</v>
      </c>
      <c r="BK181" s="205">
        <f t="shared" si="29"/>
        <v>0</v>
      </c>
      <c r="BL181" s="14" t="s">
        <v>171</v>
      </c>
      <c r="BM181" s="204" t="s">
        <v>288</v>
      </c>
    </row>
    <row r="182" spans="1:65" s="12" customFormat="1" ht="22.9" customHeight="1">
      <c r="B182" s="176"/>
      <c r="C182" s="177"/>
      <c r="D182" s="178" t="s">
        <v>71</v>
      </c>
      <c r="E182" s="190" t="s">
        <v>289</v>
      </c>
      <c r="F182" s="190" t="s">
        <v>290</v>
      </c>
      <c r="G182" s="177"/>
      <c r="H182" s="177"/>
      <c r="I182" s="180"/>
      <c r="J182" s="191">
        <f>BK182</f>
        <v>0</v>
      </c>
      <c r="K182" s="177"/>
      <c r="L182" s="182"/>
      <c r="M182" s="183"/>
      <c r="N182" s="184"/>
      <c r="O182" s="184"/>
      <c r="P182" s="185">
        <f>SUM(P183:P189)</f>
        <v>0</v>
      </c>
      <c r="Q182" s="184"/>
      <c r="R182" s="185">
        <f>SUM(R183:R189)</f>
        <v>0</v>
      </c>
      <c r="S182" s="184"/>
      <c r="T182" s="186">
        <f>SUM(T183:T189)</f>
        <v>0</v>
      </c>
      <c r="AR182" s="187" t="s">
        <v>126</v>
      </c>
      <c r="AT182" s="188" t="s">
        <v>71</v>
      </c>
      <c r="AU182" s="188" t="s">
        <v>80</v>
      </c>
      <c r="AY182" s="187" t="s">
        <v>119</v>
      </c>
      <c r="BK182" s="189">
        <f>SUM(BK183:BK189)</f>
        <v>0</v>
      </c>
    </row>
    <row r="183" spans="1:65" s="2" customFormat="1" ht="33" customHeight="1">
      <c r="A183" s="31"/>
      <c r="B183" s="32"/>
      <c r="C183" s="192" t="s">
        <v>291</v>
      </c>
      <c r="D183" s="192" t="s">
        <v>121</v>
      </c>
      <c r="E183" s="193" t="s">
        <v>292</v>
      </c>
      <c r="F183" s="194" t="s">
        <v>293</v>
      </c>
      <c r="G183" s="195" t="s">
        <v>174</v>
      </c>
      <c r="H183" s="196">
        <v>69.5</v>
      </c>
      <c r="I183" s="197"/>
      <c r="J183" s="198">
        <f t="shared" ref="J183:J189" si="30">ROUND(I183*H183,2)</f>
        <v>0</v>
      </c>
      <c r="K183" s="199"/>
      <c r="L183" s="36"/>
      <c r="M183" s="200" t="s">
        <v>1</v>
      </c>
      <c r="N183" s="201" t="s">
        <v>38</v>
      </c>
      <c r="O183" s="72"/>
      <c r="P183" s="202">
        <f t="shared" ref="P183:P189" si="31">O183*H183</f>
        <v>0</v>
      </c>
      <c r="Q183" s="202">
        <v>0</v>
      </c>
      <c r="R183" s="202">
        <f t="shared" ref="R183:R189" si="32">Q183*H183</f>
        <v>0</v>
      </c>
      <c r="S183" s="202">
        <v>0</v>
      </c>
      <c r="T183" s="203">
        <f t="shared" ref="T183:T189" si="33"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04" t="s">
        <v>171</v>
      </c>
      <c r="AT183" s="204" t="s">
        <v>121</v>
      </c>
      <c r="AU183" s="204" t="s">
        <v>126</v>
      </c>
      <c r="AY183" s="14" t="s">
        <v>119</v>
      </c>
      <c r="BE183" s="205">
        <f t="shared" ref="BE183:BE189" si="34">IF(N183="základná",J183,0)</f>
        <v>0</v>
      </c>
      <c r="BF183" s="205">
        <f t="shared" ref="BF183:BF189" si="35">IF(N183="znížená",J183,0)</f>
        <v>0</v>
      </c>
      <c r="BG183" s="205">
        <f t="shared" ref="BG183:BG189" si="36">IF(N183="zákl. prenesená",J183,0)</f>
        <v>0</v>
      </c>
      <c r="BH183" s="205">
        <f t="shared" ref="BH183:BH189" si="37">IF(N183="zníž. prenesená",J183,0)</f>
        <v>0</v>
      </c>
      <c r="BI183" s="205">
        <f t="shared" ref="BI183:BI189" si="38">IF(N183="nulová",J183,0)</f>
        <v>0</v>
      </c>
      <c r="BJ183" s="14" t="s">
        <v>126</v>
      </c>
      <c r="BK183" s="205">
        <f t="shared" ref="BK183:BK189" si="39">ROUND(I183*H183,2)</f>
        <v>0</v>
      </c>
      <c r="BL183" s="14" t="s">
        <v>171</v>
      </c>
      <c r="BM183" s="204" t="s">
        <v>294</v>
      </c>
    </row>
    <row r="184" spans="1:65" s="2" customFormat="1" ht="16.5" customHeight="1">
      <c r="A184" s="31"/>
      <c r="B184" s="32"/>
      <c r="C184" s="192" t="s">
        <v>254</v>
      </c>
      <c r="D184" s="192" t="s">
        <v>121</v>
      </c>
      <c r="E184" s="193" t="s">
        <v>295</v>
      </c>
      <c r="F184" s="194" t="s">
        <v>296</v>
      </c>
      <c r="G184" s="195" t="s">
        <v>215</v>
      </c>
      <c r="H184" s="196">
        <v>31.5</v>
      </c>
      <c r="I184" s="197"/>
      <c r="J184" s="198">
        <f t="shared" si="30"/>
        <v>0</v>
      </c>
      <c r="K184" s="199"/>
      <c r="L184" s="36"/>
      <c r="M184" s="200" t="s">
        <v>1</v>
      </c>
      <c r="N184" s="201" t="s">
        <v>38</v>
      </c>
      <c r="O184" s="72"/>
      <c r="P184" s="202">
        <f t="shared" si="31"/>
        <v>0</v>
      </c>
      <c r="Q184" s="202">
        <v>0</v>
      </c>
      <c r="R184" s="202">
        <f t="shared" si="32"/>
        <v>0</v>
      </c>
      <c r="S184" s="202">
        <v>0</v>
      </c>
      <c r="T184" s="203">
        <f t="shared" si="3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04" t="s">
        <v>171</v>
      </c>
      <c r="AT184" s="204" t="s">
        <v>121</v>
      </c>
      <c r="AU184" s="204" t="s">
        <v>126</v>
      </c>
      <c r="AY184" s="14" t="s">
        <v>119</v>
      </c>
      <c r="BE184" s="205">
        <f t="shared" si="34"/>
        <v>0</v>
      </c>
      <c r="BF184" s="205">
        <f t="shared" si="35"/>
        <v>0</v>
      </c>
      <c r="BG184" s="205">
        <f t="shared" si="36"/>
        <v>0</v>
      </c>
      <c r="BH184" s="205">
        <f t="shared" si="37"/>
        <v>0</v>
      </c>
      <c r="BI184" s="205">
        <f t="shared" si="38"/>
        <v>0</v>
      </c>
      <c r="BJ184" s="14" t="s">
        <v>126</v>
      </c>
      <c r="BK184" s="205">
        <f t="shared" si="39"/>
        <v>0</v>
      </c>
      <c r="BL184" s="14" t="s">
        <v>171</v>
      </c>
      <c r="BM184" s="204" t="s">
        <v>297</v>
      </c>
    </row>
    <row r="185" spans="1:65" s="2" customFormat="1" ht="24.2" customHeight="1">
      <c r="A185" s="31"/>
      <c r="B185" s="32"/>
      <c r="C185" s="192" t="s">
        <v>298</v>
      </c>
      <c r="D185" s="192" t="s">
        <v>121</v>
      </c>
      <c r="E185" s="193" t="s">
        <v>299</v>
      </c>
      <c r="F185" s="194" t="s">
        <v>300</v>
      </c>
      <c r="G185" s="195" t="s">
        <v>215</v>
      </c>
      <c r="H185" s="196">
        <v>31.33</v>
      </c>
      <c r="I185" s="197"/>
      <c r="J185" s="198">
        <f t="shared" si="30"/>
        <v>0</v>
      </c>
      <c r="K185" s="199"/>
      <c r="L185" s="36"/>
      <c r="M185" s="200" t="s">
        <v>1</v>
      </c>
      <c r="N185" s="201" t="s">
        <v>38</v>
      </c>
      <c r="O185" s="72"/>
      <c r="P185" s="202">
        <f t="shared" si="31"/>
        <v>0</v>
      </c>
      <c r="Q185" s="202">
        <v>0</v>
      </c>
      <c r="R185" s="202">
        <f t="shared" si="32"/>
        <v>0</v>
      </c>
      <c r="S185" s="202">
        <v>0</v>
      </c>
      <c r="T185" s="203">
        <f t="shared" si="3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204" t="s">
        <v>171</v>
      </c>
      <c r="AT185" s="204" t="s">
        <v>121</v>
      </c>
      <c r="AU185" s="204" t="s">
        <v>126</v>
      </c>
      <c r="AY185" s="14" t="s">
        <v>119</v>
      </c>
      <c r="BE185" s="205">
        <f t="shared" si="34"/>
        <v>0</v>
      </c>
      <c r="BF185" s="205">
        <f t="shared" si="35"/>
        <v>0</v>
      </c>
      <c r="BG185" s="205">
        <f t="shared" si="36"/>
        <v>0</v>
      </c>
      <c r="BH185" s="205">
        <f t="shared" si="37"/>
        <v>0</v>
      </c>
      <c r="BI185" s="205">
        <f t="shared" si="38"/>
        <v>0</v>
      </c>
      <c r="BJ185" s="14" t="s">
        <v>126</v>
      </c>
      <c r="BK185" s="205">
        <f t="shared" si="39"/>
        <v>0</v>
      </c>
      <c r="BL185" s="14" t="s">
        <v>171</v>
      </c>
      <c r="BM185" s="204" t="s">
        <v>301</v>
      </c>
    </row>
    <row r="186" spans="1:65" s="2" customFormat="1" ht="24.2" customHeight="1">
      <c r="A186" s="31"/>
      <c r="B186" s="32"/>
      <c r="C186" s="192" t="s">
        <v>259</v>
      </c>
      <c r="D186" s="192" t="s">
        <v>121</v>
      </c>
      <c r="E186" s="193" t="s">
        <v>302</v>
      </c>
      <c r="F186" s="194" t="s">
        <v>303</v>
      </c>
      <c r="G186" s="195" t="s">
        <v>215</v>
      </c>
      <c r="H186" s="196">
        <v>23.73</v>
      </c>
      <c r="I186" s="197"/>
      <c r="J186" s="198">
        <f t="shared" si="30"/>
        <v>0</v>
      </c>
      <c r="K186" s="199"/>
      <c r="L186" s="36"/>
      <c r="M186" s="200" t="s">
        <v>1</v>
      </c>
      <c r="N186" s="201" t="s">
        <v>38</v>
      </c>
      <c r="O186" s="72"/>
      <c r="P186" s="202">
        <f t="shared" si="31"/>
        <v>0</v>
      </c>
      <c r="Q186" s="202">
        <v>0</v>
      </c>
      <c r="R186" s="202">
        <f t="shared" si="32"/>
        <v>0</v>
      </c>
      <c r="S186" s="202">
        <v>0</v>
      </c>
      <c r="T186" s="203">
        <f t="shared" si="3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04" t="s">
        <v>171</v>
      </c>
      <c r="AT186" s="204" t="s">
        <v>121</v>
      </c>
      <c r="AU186" s="204" t="s">
        <v>126</v>
      </c>
      <c r="AY186" s="14" t="s">
        <v>119</v>
      </c>
      <c r="BE186" s="205">
        <f t="shared" si="34"/>
        <v>0</v>
      </c>
      <c r="BF186" s="205">
        <f t="shared" si="35"/>
        <v>0</v>
      </c>
      <c r="BG186" s="205">
        <f t="shared" si="36"/>
        <v>0</v>
      </c>
      <c r="BH186" s="205">
        <f t="shared" si="37"/>
        <v>0</v>
      </c>
      <c r="BI186" s="205">
        <f t="shared" si="38"/>
        <v>0</v>
      </c>
      <c r="BJ186" s="14" t="s">
        <v>126</v>
      </c>
      <c r="BK186" s="205">
        <f t="shared" si="39"/>
        <v>0</v>
      </c>
      <c r="BL186" s="14" t="s">
        <v>171</v>
      </c>
      <c r="BM186" s="204" t="s">
        <v>304</v>
      </c>
    </row>
    <row r="187" spans="1:65" s="2" customFormat="1" ht="24.2" customHeight="1">
      <c r="A187" s="31"/>
      <c r="B187" s="32"/>
      <c r="C187" s="192" t="s">
        <v>305</v>
      </c>
      <c r="D187" s="192" t="s">
        <v>121</v>
      </c>
      <c r="E187" s="193" t="s">
        <v>306</v>
      </c>
      <c r="F187" s="194" t="s">
        <v>307</v>
      </c>
      <c r="G187" s="195" t="s">
        <v>174</v>
      </c>
      <c r="H187" s="196">
        <v>69.5</v>
      </c>
      <c r="I187" s="197"/>
      <c r="J187" s="198">
        <f t="shared" si="30"/>
        <v>0</v>
      </c>
      <c r="K187" s="199"/>
      <c r="L187" s="36"/>
      <c r="M187" s="200" t="s">
        <v>1</v>
      </c>
      <c r="N187" s="201" t="s">
        <v>38</v>
      </c>
      <c r="O187" s="72"/>
      <c r="P187" s="202">
        <f t="shared" si="31"/>
        <v>0</v>
      </c>
      <c r="Q187" s="202">
        <v>0</v>
      </c>
      <c r="R187" s="202">
        <f t="shared" si="32"/>
        <v>0</v>
      </c>
      <c r="S187" s="202">
        <v>0</v>
      </c>
      <c r="T187" s="203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04" t="s">
        <v>171</v>
      </c>
      <c r="AT187" s="204" t="s">
        <v>121</v>
      </c>
      <c r="AU187" s="204" t="s">
        <v>126</v>
      </c>
      <c r="AY187" s="14" t="s">
        <v>119</v>
      </c>
      <c r="BE187" s="205">
        <f t="shared" si="34"/>
        <v>0</v>
      </c>
      <c r="BF187" s="205">
        <f t="shared" si="35"/>
        <v>0</v>
      </c>
      <c r="BG187" s="205">
        <f t="shared" si="36"/>
        <v>0</v>
      </c>
      <c r="BH187" s="205">
        <f t="shared" si="37"/>
        <v>0</v>
      </c>
      <c r="BI187" s="205">
        <f t="shared" si="38"/>
        <v>0</v>
      </c>
      <c r="BJ187" s="14" t="s">
        <v>126</v>
      </c>
      <c r="BK187" s="205">
        <f t="shared" si="39"/>
        <v>0</v>
      </c>
      <c r="BL187" s="14" t="s">
        <v>171</v>
      </c>
      <c r="BM187" s="204" t="s">
        <v>308</v>
      </c>
    </row>
    <row r="188" spans="1:65" s="2" customFormat="1" ht="16.5" customHeight="1">
      <c r="A188" s="31"/>
      <c r="B188" s="32"/>
      <c r="C188" s="192" t="s">
        <v>262</v>
      </c>
      <c r="D188" s="192" t="s">
        <v>121</v>
      </c>
      <c r="E188" s="193" t="s">
        <v>309</v>
      </c>
      <c r="F188" s="194" t="s">
        <v>310</v>
      </c>
      <c r="G188" s="195" t="s">
        <v>258</v>
      </c>
      <c r="H188" s="196">
        <v>1</v>
      </c>
      <c r="I188" s="197"/>
      <c r="J188" s="198">
        <f t="shared" si="30"/>
        <v>0</v>
      </c>
      <c r="K188" s="199"/>
      <c r="L188" s="36"/>
      <c r="M188" s="200" t="s">
        <v>1</v>
      </c>
      <c r="N188" s="201" t="s">
        <v>38</v>
      </c>
      <c r="O188" s="72"/>
      <c r="P188" s="202">
        <f t="shared" si="31"/>
        <v>0</v>
      </c>
      <c r="Q188" s="202">
        <v>0</v>
      </c>
      <c r="R188" s="202">
        <f t="shared" si="32"/>
        <v>0</v>
      </c>
      <c r="S188" s="202">
        <v>0</v>
      </c>
      <c r="T188" s="203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204" t="s">
        <v>171</v>
      </c>
      <c r="AT188" s="204" t="s">
        <v>121</v>
      </c>
      <c r="AU188" s="204" t="s">
        <v>126</v>
      </c>
      <c r="AY188" s="14" t="s">
        <v>119</v>
      </c>
      <c r="BE188" s="205">
        <f t="shared" si="34"/>
        <v>0</v>
      </c>
      <c r="BF188" s="205">
        <f t="shared" si="35"/>
        <v>0</v>
      </c>
      <c r="BG188" s="205">
        <f t="shared" si="36"/>
        <v>0</v>
      </c>
      <c r="BH188" s="205">
        <f t="shared" si="37"/>
        <v>0</v>
      </c>
      <c r="BI188" s="205">
        <f t="shared" si="38"/>
        <v>0</v>
      </c>
      <c r="BJ188" s="14" t="s">
        <v>126</v>
      </c>
      <c r="BK188" s="205">
        <f t="shared" si="39"/>
        <v>0</v>
      </c>
      <c r="BL188" s="14" t="s">
        <v>171</v>
      </c>
      <c r="BM188" s="204" t="s">
        <v>311</v>
      </c>
    </row>
    <row r="189" spans="1:65" s="2" customFormat="1" ht="24.2" customHeight="1">
      <c r="A189" s="31"/>
      <c r="B189" s="32"/>
      <c r="C189" s="192" t="s">
        <v>312</v>
      </c>
      <c r="D189" s="192" t="s">
        <v>121</v>
      </c>
      <c r="E189" s="193" t="s">
        <v>313</v>
      </c>
      <c r="F189" s="194" t="s">
        <v>314</v>
      </c>
      <c r="G189" s="195" t="s">
        <v>244</v>
      </c>
      <c r="H189" s="217"/>
      <c r="I189" s="197"/>
      <c r="J189" s="198">
        <f t="shared" si="30"/>
        <v>0</v>
      </c>
      <c r="K189" s="199"/>
      <c r="L189" s="36"/>
      <c r="M189" s="200" t="s">
        <v>1</v>
      </c>
      <c r="N189" s="201" t="s">
        <v>38</v>
      </c>
      <c r="O189" s="72"/>
      <c r="P189" s="202">
        <f t="shared" si="31"/>
        <v>0</v>
      </c>
      <c r="Q189" s="202">
        <v>0</v>
      </c>
      <c r="R189" s="202">
        <f t="shared" si="32"/>
        <v>0</v>
      </c>
      <c r="S189" s="202">
        <v>0</v>
      </c>
      <c r="T189" s="203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204" t="s">
        <v>171</v>
      </c>
      <c r="AT189" s="204" t="s">
        <v>121</v>
      </c>
      <c r="AU189" s="204" t="s">
        <v>126</v>
      </c>
      <c r="AY189" s="14" t="s">
        <v>119</v>
      </c>
      <c r="BE189" s="205">
        <f t="shared" si="34"/>
        <v>0</v>
      </c>
      <c r="BF189" s="205">
        <f t="shared" si="35"/>
        <v>0</v>
      </c>
      <c r="BG189" s="205">
        <f t="shared" si="36"/>
        <v>0</v>
      </c>
      <c r="BH189" s="205">
        <f t="shared" si="37"/>
        <v>0</v>
      </c>
      <c r="BI189" s="205">
        <f t="shared" si="38"/>
        <v>0</v>
      </c>
      <c r="BJ189" s="14" t="s">
        <v>126</v>
      </c>
      <c r="BK189" s="205">
        <f t="shared" si="39"/>
        <v>0</v>
      </c>
      <c r="BL189" s="14" t="s">
        <v>171</v>
      </c>
      <c r="BM189" s="204" t="s">
        <v>315</v>
      </c>
    </row>
    <row r="190" spans="1:65" s="12" customFormat="1" ht="22.9" customHeight="1">
      <c r="B190" s="176"/>
      <c r="C190" s="177"/>
      <c r="D190" s="178" t="s">
        <v>71</v>
      </c>
      <c r="E190" s="190" t="s">
        <v>316</v>
      </c>
      <c r="F190" s="190" t="s">
        <v>317</v>
      </c>
      <c r="G190" s="177"/>
      <c r="H190" s="177"/>
      <c r="I190" s="180"/>
      <c r="J190" s="191">
        <f>BK190</f>
        <v>0</v>
      </c>
      <c r="K190" s="177"/>
      <c r="L190" s="182"/>
      <c r="M190" s="183"/>
      <c r="N190" s="184"/>
      <c r="O190" s="184"/>
      <c r="P190" s="185">
        <f>SUM(P191:P193)</f>
        <v>0</v>
      </c>
      <c r="Q190" s="184"/>
      <c r="R190" s="185">
        <f>SUM(R191:R193)</f>
        <v>0</v>
      </c>
      <c r="S190" s="184"/>
      <c r="T190" s="186">
        <f>SUM(T191:T193)</f>
        <v>0</v>
      </c>
      <c r="AR190" s="187" t="s">
        <v>126</v>
      </c>
      <c r="AT190" s="188" t="s">
        <v>71</v>
      </c>
      <c r="AU190" s="188" t="s">
        <v>80</v>
      </c>
      <c r="AY190" s="187" t="s">
        <v>119</v>
      </c>
      <c r="BK190" s="189">
        <f>SUM(BK191:BK193)</f>
        <v>0</v>
      </c>
    </row>
    <row r="191" spans="1:65" s="2" customFormat="1" ht="24.2" customHeight="1">
      <c r="A191" s="31"/>
      <c r="B191" s="32"/>
      <c r="C191" s="192" t="s">
        <v>266</v>
      </c>
      <c r="D191" s="192" t="s">
        <v>121</v>
      </c>
      <c r="E191" s="193" t="s">
        <v>318</v>
      </c>
      <c r="F191" s="194" t="s">
        <v>319</v>
      </c>
      <c r="G191" s="195" t="s">
        <v>215</v>
      </c>
      <c r="H191" s="196">
        <v>50.9</v>
      </c>
      <c r="I191" s="197"/>
      <c r="J191" s="198">
        <f>ROUND(I191*H191,2)</f>
        <v>0</v>
      </c>
      <c r="K191" s="199"/>
      <c r="L191" s="36"/>
      <c r="M191" s="200" t="s">
        <v>1</v>
      </c>
      <c r="N191" s="201" t="s">
        <v>38</v>
      </c>
      <c r="O191" s="72"/>
      <c r="P191" s="202">
        <f>O191*H191</f>
        <v>0</v>
      </c>
      <c r="Q191" s="202">
        <v>0</v>
      </c>
      <c r="R191" s="202">
        <f>Q191*H191</f>
        <v>0</v>
      </c>
      <c r="S191" s="202">
        <v>0</v>
      </c>
      <c r="T191" s="203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204" t="s">
        <v>171</v>
      </c>
      <c r="AT191" s="204" t="s">
        <v>121</v>
      </c>
      <c r="AU191" s="204" t="s">
        <v>126</v>
      </c>
      <c r="AY191" s="14" t="s">
        <v>119</v>
      </c>
      <c r="BE191" s="205">
        <f>IF(N191="základná",J191,0)</f>
        <v>0</v>
      </c>
      <c r="BF191" s="205">
        <f>IF(N191="znížená",J191,0)</f>
        <v>0</v>
      </c>
      <c r="BG191" s="205">
        <f>IF(N191="zákl. prenesená",J191,0)</f>
        <v>0</v>
      </c>
      <c r="BH191" s="205">
        <f>IF(N191="zníž. prenesená",J191,0)</f>
        <v>0</v>
      </c>
      <c r="BI191" s="205">
        <f>IF(N191="nulová",J191,0)</f>
        <v>0</v>
      </c>
      <c r="BJ191" s="14" t="s">
        <v>126</v>
      </c>
      <c r="BK191" s="205">
        <f>ROUND(I191*H191,2)</f>
        <v>0</v>
      </c>
      <c r="BL191" s="14" t="s">
        <v>171</v>
      </c>
      <c r="BM191" s="204" t="s">
        <v>320</v>
      </c>
    </row>
    <row r="192" spans="1:65" s="2" customFormat="1" ht="16.5" customHeight="1">
      <c r="A192" s="31"/>
      <c r="B192" s="32"/>
      <c r="C192" s="192" t="s">
        <v>321</v>
      </c>
      <c r="D192" s="192" t="s">
        <v>121</v>
      </c>
      <c r="E192" s="193" t="s">
        <v>322</v>
      </c>
      <c r="F192" s="194" t="s">
        <v>323</v>
      </c>
      <c r="G192" s="195" t="s">
        <v>157</v>
      </c>
      <c r="H192" s="196">
        <v>4</v>
      </c>
      <c r="I192" s="197"/>
      <c r="J192" s="198">
        <f>ROUND(I192*H192,2)</f>
        <v>0</v>
      </c>
      <c r="K192" s="199"/>
      <c r="L192" s="36"/>
      <c r="M192" s="200" t="s">
        <v>1</v>
      </c>
      <c r="N192" s="201" t="s">
        <v>38</v>
      </c>
      <c r="O192" s="72"/>
      <c r="P192" s="202">
        <f>O192*H192</f>
        <v>0</v>
      </c>
      <c r="Q192" s="202">
        <v>0</v>
      </c>
      <c r="R192" s="202">
        <f>Q192*H192</f>
        <v>0</v>
      </c>
      <c r="S192" s="202">
        <v>0</v>
      </c>
      <c r="T192" s="203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04" t="s">
        <v>171</v>
      </c>
      <c r="AT192" s="204" t="s">
        <v>121</v>
      </c>
      <c r="AU192" s="204" t="s">
        <v>126</v>
      </c>
      <c r="AY192" s="14" t="s">
        <v>119</v>
      </c>
      <c r="BE192" s="205">
        <f>IF(N192="základná",J192,0)</f>
        <v>0</v>
      </c>
      <c r="BF192" s="205">
        <f>IF(N192="znížená",J192,0)</f>
        <v>0</v>
      </c>
      <c r="BG192" s="205">
        <f>IF(N192="zákl. prenesená",J192,0)</f>
        <v>0</v>
      </c>
      <c r="BH192" s="205">
        <f>IF(N192="zníž. prenesená",J192,0)</f>
        <v>0</v>
      </c>
      <c r="BI192" s="205">
        <f>IF(N192="nulová",J192,0)</f>
        <v>0</v>
      </c>
      <c r="BJ192" s="14" t="s">
        <v>126</v>
      </c>
      <c r="BK192" s="205">
        <f>ROUND(I192*H192,2)</f>
        <v>0</v>
      </c>
      <c r="BL192" s="14" t="s">
        <v>171</v>
      </c>
      <c r="BM192" s="204" t="s">
        <v>324</v>
      </c>
    </row>
    <row r="193" spans="1:65" s="2" customFormat="1" ht="24.2" customHeight="1">
      <c r="A193" s="31"/>
      <c r="B193" s="32"/>
      <c r="C193" s="192" t="s">
        <v>269</v>
      </c>
      <c r="D193" s="192" t="s">
        <v>121</v>
      </c>
      <c r="E193" s="193" t="s">
        <v>325</v>
      </c>
      <c r="F193" s="194" t="s">
        <v>326</v>
      </c>
      <c r="G193" s="195" t="s">
        <v>244</v>
      </c>
      <c r="H193" s="217"/>
      <c r="I193" s="197"/>
      <c r="J193" s="198">
        <f>ROUND(I193*H193,2)</f>
        <v>0</v>
      </c>
      <c r="K193" s="199"/>
      <c r="L193" s="36"/>
      <c r="M193" s="200" t="s">
        <v>1</v>
      </c>
      <c r="N193" s="201" t="s">
        <v>38</v>
      </c>
      <c r="O193" s="72"/>
      <c r="P193" s="202">
        <f>O193*H193</f>
        <v>0</v>
      </c>
      <c r="Q193" s="202">
        <v>0</v>
      </c>
      <c r="R193" s="202">
        <f>Q193*H193</f>
        <v>0</v>
      </c>
      <c r="S193" s="202">
        <v>0</v>
      </c>
      <c r="T193" s="203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04" t="s">
        <v>171</v>
      </c>
      <c r="AT193" s="204" t="s">
        <v>121</v>
      </c>
      <c r="AU193" s="204" t="s">
        <v>126</v>
      </c>
      <c r="AY193" s="14" t="s">
        <v>119</v>
      </c>
      <c r="BE193" s="205">
        <f>IF(N193="základná",J193,0)</f>
        <v>0</v>
      </c>
      <c r="BF193" s="205">
        <f>IF(N193="znížená",J193,0)</f>
        <v>0</v>
      </c>
      <c r="BG193" s="205">
        <f>IF(N193="zákl. prenesená",J193,0)</f>
        <v>0</v>
      </c>
      <c r="BH193" s="205">
        <f>IF(N193="zníž. prenesená",J193,0)</f>
        <v>0</v>
      </c>
      <c r="BI193" s="205">
        <f>IF(N193="nulová",J193,0)</f>
        <v>0</v>
      </c>
      <c r="BJ193" s="14" t="s">
        <v>126</v>
      </c>
      <c r="BK193" s="205">
        <f>ROUND(I193*H193,2)</f>
        <v>0</v>
      </c>
      <c r="BL193" s="14" t="s">
        <v>171</v>
      </c>
      <c r="BM193" s="204" t="s">
        <v>327</v>
      </c>
    </row>
    <row r="194" spans="1:65" s="12" customFormat="1" ht="22.9" customHeight="1">
      <c r="B194" s="176"/>
      <c r="C194" s="177"/>
      <c r="D194" s="178" t="s">
        <v>71</v>
      </c>
      <c r="E194" s="190" t="s">
        <v>328</v>
      </c>
      <c r="F194" s="190" t="s">
        <v>329</v>
      </c>
      <c r="G194" s="177"/>
      <c r="H194" s="177"/>
      <c r="I194" s="180"/>
      <c r="J194" s="191">
        <f>BK194</f>
        <v>0</v>
      </c>
      <c r="K194" s="177"/>
      <c r="L194" s="182"/>
      <c r="M194" s="183"/>
      <c r="N194" s="184"/>
      <c r="O194" s="184"/>
      <c r="P194" s="185">
        <f>SUM(P195:P216)</f>
        <v>0</v>
      </c>
      <c r="Q194" s="184"/>
      <c r="R194" s="185">
        <f>SUM(R195:R216)</f>
        <v>6.2589999999999995</v>
      </c>
      <c r="S194" s="184"/>
      <c r="T194" s="186">
        <f>SUM(T195:T216)</f>
        <v>0</v>
      </c>
      <c r="AR194" s="187" t="s">
        <v>126</v>
      </c>
      <c r="AT194" s="188" t="s">
        <v>71</v>
      </c>
      <c r="AU194" s="188" t="s">
        <v>80</v>
      </c>
      <c r="AY194" s="187" t="s">
        <v>119</v>
      </c>
      <c r="BK194" s="189">
        <f>SUM(BK195:BK216)</f>
        <v>0</v>
      </c>
    </row>
    <row r="195" spans="1:65" s="2" customFormat="1" ht="16.5" customHeight="1">
      <c r="A195" s="31"/>
      <c r="B195" s="32"/>
      <c r="C195" s="192" t="s">
        <v>330</v>
      </c>
      <c r="D195" s="192" t="s">
        <v>121</v>
      </c>
      <c r="E195" s="193" t="s">
        <v>146</v>
      </c>
      <c r="F195" s="194" t="s">
        <v>331</v>
      </c>
      <c r="G195" s="195" t="s">
        <v>157</v>
      </c>
      <c r="H195" s="196">
        <v>1</v>
      </c>
      <c r="I195" s="197"/>
      <c r="J195" s="198">
        <f t="shared" ref="J195:J216" si="40">ROUND(I195*H195,2)</f>
        <v>0</v>
      </c>
      <c r="K195" s="199"/>
      <c r="L195" s="36"/>
      <c r="M195" s="200" t="s">
        <v>1</v>
      </c>
      <c r="N195" s="201" t="s">
        <v>38</v>
      </c>
      <c r="O195" s="72"/>
      <c r="P195" s="202">
        <f t="shared" ref="P195:P216" si="41">O195*H195</f>
        <v>0</v>
      </c>
      <c r="Q195" s="202">
        <v>0</v>
      </c>
      <c r="R195" s="202">
        <f t="shared" ref="R195:R216" si="42">Q195*H195</f>
        <v>0</v>
      </c>
      <c r="S195" s="202">
        <v>0</v>
      </c>
      <c r="T195" s="203">
        <f t="shared" ref="T195:T216" si="43"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04" t="s">
        <v>171</v>
      </c>
      <c r="AT195" s="204" t="s">
        <v>121</v>
      </c>
      <c r="AU195" s="204" t="s">
        <v>126</v>
      </c>
      <c r="AY195" s="14" t="s">
        <v>119</v>
      </c>
      <c r="BE195" s="205">
        <f t="shared" ref="BE195:BE216" si="44">IF(N195="základná",J195,0)</f>
        <v>0</v>
      </c>
      <c r="BF195" s="205">
        <f t="shared" ref="BF195:BF216" si="45">IF(N195="znížená",J195,0)</f>
        <v>0</v>
      </c>
      <c r="BG195" s="205">
        <f t="shared" ref="BG195:BG216" si="46">IF(N195="zákl. prenesená",J195,0)</f>
        <v>0</v>
      </c>
      <c r="BH195" s="205">
        <f t="shared" ref="BH195:BH216" si="47">IF(N195="zníž. prenesená",J195,0)</f>
        <v>0</v>
      </c>
      <c r="BI195" s="205">
        <f t="shared" ref="BI195:BI216" si="48">IF(N195="nulová",J195,0)</f>
        <v>0</v>
      </c>
      <c r="BJ195" s="14" t="s">
        <v>126</v>
      </c>
      <c r="BK195" s="205">
        <f t="shared" ref="BK195:BK216" si="49">ROUND(I195*H195,2)</f>
        <v>0</v>
      </c>
      <c r="BL195" s="14" t="s">
        <v>171</v>
      </c>
      <c r="BM195" s="204" t="s">
        <v>332</v>
      </c>
    </row>
    <row r="196" spans="1:65" s="2" customFormat="1" ht="24.2" customHeight="1">
      <c r="A196" s="31"/>
      <c r="B196" s="32"/>
      <c r="C196" s="192" t="s">
        <v>271</v>
      </c>
      <c r="D196" s="192" t="s">
        <v>121</v>
      </c>
      <c r="E196" s="193" t="s">
        <v>150</v>
      </c>
      <c r="F196" s="194" t="s">
        <v>333</v>
      </c>
      <c r="G196" s="195" t="s">
        <v>157</v>
      </c>
      <c r="H196" s="196">
        <v>1</v>
      </c>
      <c r="I196" s="197"/>
      <c r="J196" s="198">
        <f t="shared" si="40"/>
        <v>0</v>
      </c>
      <c r="K196" s="199"/>
      <c r="L196" s="36"/>
      <c r="M196" s="200" t="s">
        <v>1</v>
      </c>
      <c r="N196" s="201" t="s">
        <v>38</v>
      </c>
      <c r="O196" s="72"/>
      <c r="P196" s="202">
        <f t="shared" si="41"/>
        <v>0</v>
      </c>
      <c r="Q196" s="202">
        <v>0</v>
      </c>
      <c r="R196" s="202">
        <f t="shared" si="42"/>
        <v>0</v>
      </c>
      <c r="S196" s="202">
        <v>0</v>
      </c>
      <c r="T196" s="203">
        <f t="shared" si="43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04" t="s">
        <v>171</v>
      </c>
      <c r="AT196" s="204" t="s">
        <v>121</v>
      </c>
      <c r="AU196" s="204" t="s">
        <v>126</v>
      </c>
      <c r="AY196" s="14" t="s">
        <v>119</v>
      </c>
      <c r="BE196" s="205">
        <f t="shared" si="44"/>
        <v>0</v>
      </c>
      <c r="BF196" s="205">
        <f t="shared" si="45"/>
        <v>0</v>
      </c>
      <c r="BG196" s="205">
        <f t="shared" si="46"/>
        <v>0</v>
      </c>
      <c r="BH196" s="205">
        <f t="shared" si="47"/>
        <v>0</v>
      </c>
      <c r="BI196" s="205">
        <f t="shared" si="48"/>
        <v>0</v>
      </c>
      <c r="BJ196" s="14" t="s">
        <v>126</v>
      </c>
      <c r="BK196" s="205">
        <f t="shared" si="49"/>
        <v>0</v>
      </c>
      <c r="BL196" s="14" t="s">
        <v>171</v>
      </c>
      <c r="BM196" s="204" t="s">
        <v>334</v>
      </c>
    </row>
    <row r="197" spans="1:65" s="2" customFormat="1" ht="24.2" customHeight="1">
      <c r="A197" s="31"/>
      <c r="B197" s="32"/>
      <c r="C197" s="192" t="s">
        <v>335</v>
      </c>
      <c r="D197" s="192" t="s">
        <v>121</v>
      </c>
      <c r="E197" s="193" t="s">
        <v>336</v>
      </c>
      <c r="F197" s="194" t="s">
        <v>337</v>
      </c>
      <c r="G197" s="195" t="s">
        <v>258</v>
      </c>
      <c r="H197" s="196">
        <v>1</v>
      </c>
      <c r="I197" s="197"/>
      <c r="J197" s="198">
        <f t="shared" si="40"/>
        <v>0</v>
      </c>
      <c r="K197" s="199"/>
      <c r="L197" s="36"/>
      <c r="M197" s="200" t="s">
        <v>1</v>
      </c>
      <c r="N197" s="201" t="s">
        <v>38</v>
      </c>
      <c r="O197" s="72"/>
      <c r="P197" s="202">
        <f t="shared" si="41"/>
        <v>0</v>
      </c>
      <c r="Q197" s="202">
        <v>0</v>
      </c>
      <c r="R197" s="202">
        <f t="shared" si="42"/>
        <v>0</v>
      </c>
      <c r="S197" s="202">
        <v>0</v>
      </c>
      <c r="T197" s="203">
        <f t="shared" si="43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204" t="s">
        <v>125</v>
      </c>
      <c r="AT197" s="204" t="s">
        <v>121</v>
      </c>
      <c r="AU197" s="204" t="s">
        <v>126</v>
      </c>
      <c r="AY197" s="14" t="s">
        <v>119</v>
      </c>
      <c r="BE197" s="205">
        <f t="shared" si="44"/>
        <v>0</v>
      </c>
      <c r="BF197" s="205">
        <f t="shared" si="45"/>
        <v>0</v>
      </c>
      <c r="BG197" s="205">
        <f t="shared" si="46"/>
        <v>0</v>
      </c>
      <c r="BH197" s="205">
        <f t="shared" si="47"/>
        <v>0</v>
      </c>
      <c r="BI197" s="205">
        <f t="shared" si="48"/>
        <v>0</v>
      </c>
      <c r="BJ197" s="14" t="s">
        <v>126</v>
      </c>
      <c r="BK197" s="205">
        <f t="shared" si="49"/>
        <v>0</v>
      </c>
      <c r="BL197" s="14" t="s">
        <v>125</v>
      </c>
      <c r="BM197" s="204" t="s">
        <v>338</v>
      </c>
    </row>
    <row r="198" spans="1:65" s="2" customFormat="1" ht="55.5" customHeight="1">
      <c r="A198" s="31"/>
      <c r="B198" s="32"/>
      <c r="C198" s="206" t="s">
        <v>274</v>
      </c>
      <c r="D198" s="206" t="s">
        <v>160</v>
      </c>
      <c r="E198" s="207" t="s">
        <v>336</v>
      </c>
      <c r="F198" s="208" t="s">
        <v>339</v>
      </c>
      <c r="G198" s="209" t="s">
        <v>258</v>
      </c>
      <c r="H198" s="210">
        <v>1</v>
      </c>
      <c r="I198" s="211"/>
      <c r="J198" s="212">
        <f t="shared" si="40"/>
        <v>0</v>
      </c>
      <c r="K198" s="213"/>
      <c r="L198" s="214"/>
      <c r="M198" s="215" t="s">
        <v>1</v>
      </c>
      <c r="N198" s="216" t="s">
        <v>38</v>
      </c>
      <c r="O198" s="72"/>
      <c r="P198" s="202">
        <f t="shared" si="41"/>
        <v>0</v>
      </c>
      <c r="Q198" s="202">
        <v>4.25</v>
      </c>
      <c r="R198" s="202">
        <f t="shared" si="42"/>
        <v>4.25</v>
      </c>
      <c r="S198" s="202">
        <v>0</v>
      </c>
      <c r="T198" s="203">
        <f t="shared" si="43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04" t="s">
        <v>142</v>
      </c>
      <c r="AT198" s="204" t="s">
        <v>160</v>
      </c>
      <c r="AU198" s="204" t="s">
        <v>126</v>
      </c>
      <c r="AY198" s="14" t="s">
        <v>119</v>
      </c>
      <c r="BE198" s="205">
        <f t="shared" si="44"/>
        <v>0</v>
      </c>
      <c r="BF198" s="205">
        <f t="shared" si="45"/>
        <v>0</v>
      </c>
      <c r="BG198" s="205">
        <f t="shared" si="46"/>
        <v>0</v>
      </c>
      <c r="BH198" s="205">
        <f t="shared" si="47"/>
        <v>0</v>
      </c>
      <c r="BI198" s="205">
        <f t="shared" si="48"/>
        <v>0</v>
      </c>
      <c r="BJ198" s="14" t="s">
        <v>126</v>
      </c>
      <c r="BK198" s="205">
        <f t="shared" si="49"/>
        <v>0</v>
      </c>
      <c r="BL198" s="14" t="s">
        <v>125</v>
      </c>
      <c r="BM198" s="204" t="s">
        <v>340</v>
      </c>
    </row>
    <row r="199" spans="1:65" s="2" customFormat="1" ht="24.2" customHeight="1">
      <c r="A199" s="31"/>
      <c r="B199" s="32"/>
      <c r="C199" s="192" t="s">
        <v>341</v>
      </c>
      <c r="D199" s="192" t="s">
        <v>121</v>
      </c>
      <c r="E199" s="193" t="s">
        <v>342</v>
      </c>
      <c r="F199" s="194" t="s">
        <v>343</v>
      </c>
      <c r="G199" s="195" t="s">
        <v>157</v>
      </c>
      <c r="H199" s="196">
        <v>1</v>
      </c>
      <c r="I199" s="197"/>
      <c r="J199" s="198">
        <f t="shared" si="40"/>
        <v>0</v>
      </c>
      <c r="K199" s="199"/>
      <c r="L199" s="36"/>
      <c r="M199" s="200" t="s">
        <v>1</v>
      </c>
      <c r="N199" s="201" t="s">
        <v>38</v>
      </c>
      <c r="O199" s="72"/>
      <c r="P199" s="202">
        <f t="shared" si="41"/>
        <v>0</v>
      </c>
      <c r="Q199" s="202">
        <v>0</v>
      </c>
      <c r="R199" s="202">
        <f t="shared" si="42"/>
        <v>0</v>
      </c>
      <c r="S199" s="202">
        <v>0</v>
      </c>
      <c r="T199" s="203">
        <f t="shared" si="43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204" t="s">
        <v>125</v>
      </c>
      <c r="AT199" s="204" t="s">
        <v>121</v>
      </c>
      <c r="AU199" s="204" t="s">
        <v>126</v>
      </c>
      <c r="AY199" s="14" t="s">
        <v>119</v>
      </c>
      <c r="BE199" s="205">
        <f t="shared" si="44"/>
        <v>0</v>
      </c>
      <c r="BF199" s="205">
        <f t="shared" si="45"/>
        <v>0</v>
      </c>
      <c r="BG199" s="205">
        <f t="shared" si="46"/>
        <v>0</v>
      </c>
      <c r="BH199" s="205">
        <f t="shared" si="47"/>
        <v>0</v>
      </c>
      <c r="BI199" s="205">
        <f t="shared" si="48"/>
        <v>0</v>
      </c>
      <c r="BJ199" s="14" t="s">
        <v>126</v>
      </c>
      <c r="BK199" s="205">
        <f t="shared" si="49"/>
        <v>0</v>
      </c>
      <c r="BL199" s="14" t="s">
        <v>125</v>
      </c>
      <c r="BM199" s="204" t="s">
        <v>344</v>
      </c>
    </row>
    <row r="200" spans="1:65" s="2" customFormat="1" ht="24.2" customHeight="1">
      <c r="A200" s="31"/>
      <c r="B200" s="32"/>
      <c r="C200" s="206" t="s">
        <v>278</v>
      </c>
      <c r="D200" s="206" t="s">
        <v>160</v>
      </c>
      <c r="E200" s="207" t="s">
        <v>342</v>
      </c>
      <c r="F200" s="208" t="s">
        <v>345</v>
      </c>
      <c r="G200" s="209" t="s">
        <v>157</v>
      </c>
      <c r="H200" s="210">
        <v>1</v>
      </c>
      <c r="I200" s="211"/>
      <c r="J200" s="212">
        <f t="shared" si="40"/>
        <v>0</v>
      </c>
      <c r="K200" s="213"/>
      <c r="L200" s="214"/>
      <c r="M200" s="215" t="s">
        <v>1</v>
      </c>
      <c r="N200" s="216" t="s">
        <v>38</v>
      </c>
      <c r="O200" s="72"/>
      <c r="P200" s="202">
        <f t="shared" si="41"/>
        <v>0</v>
      </c>
      <c r="Q200" s="202">
        <v>0.11</v>
      </c>
      <c r="R200" s="202">
        <f t="shared" si="42"/>
        <v>0.11</v>
      </c>
      <c r="S200" s="202">
        <v>0</v>
      </c>
      <c r="T200" s="203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204" t="s">
        <v>142</v>
      </c>
      <c r="AT200" s="204" t="s">
        <v>160</v>
      </c>
      <c r="AU200" s="204" t="s">
        <v>126</v>
      </c>
      <c r="AY200" s="14" t="s">
        <v>119</v>
      </c>
      <c r="BE200" s="205">
        <f t="shared" si="44"/>
        <v>0</v>
      </c>
      <c r="BF200" s="205">
        <f t="shared" si="45"/>
        <v>0</v>
      </c>
      <c r="BG200" s="205">
        <f t="shared" si="46"/>
        <v>0</v>
      </c>
      <c r="BH200" s="205">
        <f t="shared" si="47"/>
        <v>0</v>
      </c>
      <c r="BI200" s="205">
        <f t="shared" si="48"/>
        <v>0</v>
      </c>
      <c r="BJ200" s="14" t="s">
        <v>126</v>
      </c>
      <c r="BK200" s="205">
        <f t="shared" si="49"/>
        <v>0</v>
      </c>
      <c r="BL200" s="14" t="s">
        <v>125</v>
      </c>
      <c r="BM200" s="204" t="s">
        <v>346</v>
      </c>
    </row>
    <row r="201" spans="1:65" s="2" customFormat="1" ht="24.2" customHeight="1">
      <c r="A201" s="31"/>
      <c r="B201" s="32"/>
      <c r="C201" s="192" t="s">
        <v>347</v>
      </c>
      <c r="D201" s="192" t="s">
        <v>121</v>
      </c>
      <c r="E201" s="193" t="s">
        <v>348</v>
      </c>
      <c r="F201" s="194" t="s">
        <v>349</v>
      </c>
      <c r="G201" s="195" t="s">
        <v>157</v>
      </c>
      <c r="H201" s="196">
        <v>10</v>
      </c>
      <c r="I201" s="197"/>
      <c r="J201" s="198">
        <f t="shared" si="40"/>
        <v>0</v>
      </c>
      <c r="K201" s="199"/>
      <c r="L201" s="36"/>
      <c r="M201" s="200" t="s">
        <v>1</v>
      </c>
      <c r="N201" s="201" t="s">
        <v>38</v>
      </c>
      <c r="O201" s="72"/>
      <c r="P201" s="202">
        <f t="shared" si="41"/>
        <v>0</v>
      </c>
      <c r="Q201" s="202">
        <v>0</v>
      </c>
      <c r="R201" s="202">
        <f t="shared" si="42"/>
        <v>0</v>
      </c>
      <c r="S201" s="202">
        <v>0</v>
      </c>
      <c r="T201" s="203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204" t="s">
        <v>125</v>
      </c>
      <c r="AT201" s="204" t="s">
        <v>121</v>
      </c>
      <c r="AU201" s="204" t="s">
        <v>126</v>
      </c>
      <c r="AY201" s="14" t="s">
        <v>119</v>
      </c>
      <c r="BE201" s="205">
        <f t="shared" si="44"/>
        <v>0</v>
      </c>
      <c r="BF201" s="205">
        <f t="shared" si="45"/>
        <v>0</v>
      </c>
      <c r="BG201" s="205">
        <f t="shared" si="46"/>
        <v>0</v>
      </c>
      <c r="BH201" s="205">
        <f t="shared" si="47"/>
        <v>0</v>
      </c>
      <c r="BI201" s="205">
        <f t="shared" si="48"/>
        <v>0</v>
      </c>
      <c r="BJ201" s="14" t="s">
        <v>126</v>
      </c>
      <c r="BK201" s="205">
        <f t="shared" si="49"/>
        <v>0</v>
      </c>
      <c r="BL201" s="14" t="s">
        <v>125</v>
      </c>
      <c r="BM201" s="204" t="s">
        <v>350</v>
      </c>
    </row>
    <row r="202" spans="1:65" s="2" customFormat="1" ht="24.2" customHeight="1">
      <c r="A202" s="31"/>
      <c r="B202" s="32"/>
      <c r="C202" s="206" t="s">
        <v>281</v>
      </c>
      <c r="D202" s="206" t="s">
        <v>160</v>
      </c>
      <c r="E202" s="207" t="s">
        <v>348</v>
      </c>
      <c r="F202" s="208" t="s">
        <v>351</v>
      </c>
      <c r="G202" s="209" t="s">
        <v>157</v>
      </c>
      <c r="H202" s="210">
        <v>10</v>
      </c>
      <c r="I202" s="211"/>
      <c r="J202" s="212">
        <f t="shared" si="40"/>
        <v>0</v>
      </c>
      <c r="K202" s="213"/>
      <c r="L202" s="214"/>
      <c r="M202" s="215" t="s">
        <v>1</v>
      </c>
      <c r="N202" s="216" t="s">
        <v>38</v>
      </c>
      <c r="O202" s="72"/>
      <c r="P202" s="202">
        <f t="shared" si="41"/>
        <v>0</v>
      </c>
      <c r="Q202" s="202">
        <v>0.09</v>
      </c>
      <c r="R202" s="202">
        <f t="shared" si="42"/>
        <v>0.89999999999999991</v>
      </c>
      <c r="S202" s="202">
        <v>0</v>
      </c>
      <c r="T202" s="203">
        <f t="shared" si="43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204" t="s">
        <v>142</v>
      </c>
      <c r="AT202" s="204" t="s">
        <v>160</v>
      </c>
      <c r="AU202" s="204" t="s">
        <v>126</v>
      </c>
      <c r="AY202" s="14" t="s">
        <v>119</v>
      </c>
      <c r="BE202" s="205">
        <f t="shared" si="44"/>
        <v>0</v>
      </c>
      <c r="BF202" s="205">
        <f t="shared" si="45"/>
        <v>0</v>
      </c>
      <c r="BG202" s="205">
        <f t="shared" si="46"/>
        <v>0</v>
      </c>
      <c r="BH202" s="205">
        <f t="shared" si="47"/>
        <v>0</v>
      </c>
      <c r="BI202" s="205">
        <f t="shared" si="48"/>
        <v>0</v>
      </c>
      <c r="BJ202" s="14" t="s">
        <v>126</v>
      </c>
      <c r="BK202" s="205">
        <f t="shared" si="49"/>
        <v>0</v>
      </c>
      <c r="BL202" s="14" t="s">
        <v>125</v>
      </c>
      <c r="BM202" s="204" t="s">
        <v>352</v>
      </c>
    </row>
    <row r="203" spans="1:65" s="2" customFormat="1" ht="24.2" customHeight="1">
      <c r="A203" s="31"/>
      <c r="B203" s="32"/>
      <c r="C203" s="192" t="s">
        <v>353</v>
      </c>
      <c r="D203" s="192" t="s">
        <v>121</v>
      </c>
      <c r="E203" s="193" t="s">
        <v>354</v>
      </c>
      <c r="F203" s="194" t="s">
        <v>355</v>
      </c>
      <c r="G203" s="195" t="s">
        <v>157</v>
      </c>
      <c r="H203" s="196">
        <v>2</v>
      </c>
      <c r="I203" s="197"/>
      <c r="J203" s="198">
        <f t="shared" si="40"/>
        <v>0</v>
      </c>
      <c r="K203" s="199"/>
      <c r="L203" s="36"/>
      <c r="M203" s="200" t="s">
        <v>1</v>
      </c>
      <c r="N203" s="201" t="s">
        <v>38</v>
      </c>
      <c r="O203" s="72"/>
      <c r="P203" s="202">
        <f t="shared" si="41"/>
        <v>0</v>
      </c>
      <c r="Q203" s="202">
        <v>0</v>
      </c>
      <c r="R203" s="202">
        <f t="shared" si="42"/>
        <v>0</v>
      </c>
      <c r="S203" s="202">
        <v>0</v>
      </c>
      <c r="T203" s="203">
        <f t="shared" si="43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204" t="s">
        <v>125</v>
      </c>
      <c r="AT203" s="204" t="s">
        <v>121</v>
      </c>
      <c r="AU203" s="204" t="s">
        <v>126</v>
      </c>
      <c r="AY203" s="14" t="s">
        <v>119</v>
      </c>
      <c r="BE203" s="205">
        <f t="shared" si="44"/>
        <v>0</v>
      </c>
      <c r="BF203" s="205">
        <f t="shared" si="45"/>
        <v>0</v>
      </c>
      <c r="BG203" s="205">
        <f t="shared" si="46"/>
        <v>0</v>
      </c>
      <c r="BH203" s="205">
        <f t="shared" si="47"/>
        <v>0</v>
      </c>
      <c r="BI203" s="205">
        <f t="shared" si="48"/>
        <v>0</v>
      </c>
      <c r="BJ203" s="14" t="s">
        <v>126</v>
      </c>
      <c r="BK203" s="205">
        <f t="shared" si="49"/>
        <v>0</v>
      </c>
      <c r="BL203" s="14" t="s">
        <v>125</v>
      </c>
      <c r="BM203" s="204" t="s">
        <v>356</v>
      </c>
    </row>
    <row r="204" spans="1:65" s="2" customFormat="1" ht="37.9" customHeight="1">
      <c r="A204" s="31"/>
      <c r="B204" s="32"/>
      <c r="C204" s="206" t="s">
        <v>285</v>
      </c>
      <c r="D204" s="206" t="s">
        <v>160</v>
      </c>
      <c r="E204" s="207" t="s">
        <v>354</v>
      </c>
      <c r="F204" s="208" t="s">
        <v>357</v>
      </c>
      <c r="G204" s="209" t="s">
        <v>157</v>
      </c>
      <c r="H204" s="210">
        <v>2</v>
      </c>
      <c r="I204" s="211"/>
      <c r="J204" s="212">
        <f t="shared" si="40"/>
        <v>0</v>
      </c>
      <c r="K204" s="213"/>
      <c r="L204" s="214"/>
      <c r="M204" s="215" t="s">
        <v>1</v>
      </c>
      <c r="N204" s="216" t="s">
        <v>38</v>
      </c>
      <c r="O204" s="72"/>
      <c r="P204" s="202">
        <f t="shared" si="41"/>
        <v>0</v>
      </c>
      <c r="Q204" s="202">
        <v>0.184</v>
      </c>
      <c r="R204" s="202">
        <f t="shared" si="42"/>
        <v>0.36799999999999999</v>
      </c>
      <c r="S204" s="202">
        <v>0</v>
      </c>
      <c r="T204" s="203">
        <f t="shared" si="43"/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204" t="s">
        <v>142</v>
      </c>
      <c r="AT204" s="204" t="s">
        <v>160</v>
      </c>
      <c r="AU204" s="204" t="s">
        <v>126</v>
      </c>
      <c r="AY204" s="14" t="s">
        <v>119</v>
      </c>
      <c r="BE204" s="205">
        <f t="shared" si="44"/>
        <v>0</v>
      </c>
      <c r="BF204" s="205">
        <f t="shared" si="45"/>
        <v>0</v>
      </c>
      <c r="BG204" s="205">
        <f t="shared" si="46"/>
        <v>0</v>
      </c>
      <c r="BH204" s="205">
        <f t="shared" si="47"/>
        <v>0</v>
      </c>
      <c r="BI204" s="205">
        <f t="shared" si="48"/>
        <v>0</v>
      </c>
      <c r="BJ204" s="14" t="s">
        <v>126</v>
      </c>
      <c r="BK204" s="205">
        <f t="shared" si="49"/>
        <v>0</v>
      </c>
      <c r="BL204" s="14" t="s">
        <v>125</v>
      </c>
      <c r="BM204" s="204" t="s">
        <v>358</v>
      </c>
    </row>
    <row r="205" spans="1:65" s="2" customFormat="1" ht="16.5" customHeight="1">
      <c r="A205" s="31"/>
      <c r="B205" s="32"/>
      <c r="C205" s="192" t="s">
        <v>359</v>
      </c>
      <c r="D205" s="192" t="s">
        <v>121</v>
      </c>
      <c r="E205" s="193" t="s">
        <v>360</v>
      </c>
      <c r="F205" s="194" t="s">
        <v>361</v>
      </c>
      <c r="G205" s="195" t="s">
        <v>157</v>
      </c>
      <c r="H205" s="196">
        <v>1</v>
      </c>
      <c r="I205" s="197"/>
      <c r="J205" s="198">
        <f t="shared" si="40"/>
        <v>0</v>
      </c>
      <c r="K205" s="199"/>
      <c r="L205" s="36"/>
      <c r="M205" s="200" t="s">
        <v>1</v>
      </c>
      <c r="N205" s="201" t="s">
        <v>38</v>
      </c>
      <c r="O205" s="72"/>
      <c r="P205" s="202">
        <f t="shared" si="41"/>
        <v>0</v>
      </c>
      <c r="Q205" s="202">
        <v>0</v>
      </c>
      <c r="R205" s="202">
        <f t="shared" si="42"/>
        <v>0</v>
      </c>
      <c r="S205" s="202">
        <v>0</v>
      </c>
      <c r="T205" s="203">
        <f t="shared" si="43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204" t="s">
        <v>125</v>
      </c>
      <c r="AT205" s="204" t="s">
        <v>121</v>
      </c>
      <c r="AU205" s="204" t="s">
        <v>126</v>
      </c>
      <c r="AY205" s="14" t="s">
        <v>119</v>
      </c>
      <c r="BE205" s="205">
        <f t="shared" si="44"/>
        <v>0</v>
      </c>
      <c r="BF205" s="205">
        <f t="shared" si="45"/>
        <v>0</v>
      </c>
      <c r="BG205" s="205">
        <f t="shared" si="46"/>
        <v>0</v>
      </c>
      <c r="BH205" s="205">
        <f t="shared" si="47"/>
        <v>0</v>
      </c>
      <c r="BI205" s="205">
        <f t="shared" si="48"/>
        <v>0</v>
      </c>
      <c r="BJ205" s="14" t="s">
        <v>126</v>
      </c>
      <c r="BK205" s="205">
        <f t="shared" si="49"/>
        <v>0</v>
      </c>
      <c r="BL205" s="14" t="s">
        <v>125</v>
      </c>
      <c r="BM205" s="204" t="s">
        <v>362</v>
      </c>
    </row>
    <row r="206" spans="1:65" s="2" customFormat="1" ht="16.5" customHeight="1">
      <c r="A206" s="31"/>
      <c r="B206" s="32"/>
      <c r="C206" s="206" t="s">
        <v>288</v>
      </c>
      <c r="D206" s="206" t="s">
        <v>160</v>
      </c>
      <c r="E206" s="207" t="s">
        <v>360</v>
      </c>
      <c r="F206" s="208" t="s">
        <v>363</v>
      </c>
      <c r="G206" s="209" t="s">
        <v>157</v>
      </c>
      <c r="H206" s="210">
        <v>1</v>
      </c>
      <c r="I206" s="211"/>
      <c r="J206" s="212">
        <f t="shared" si="40"/>
        <v>0</v>
      </c>
      <c r="K206" s="213"/>
      <c r="L206" s="214"/>
      <c r="M206" s="215" t="s">
        <v>1</v>
      </c>
      <c r="N206" s="216" t="s">
        <v>38</v>
      </c>
      <c r="O206" s="72"/>
      <c r="P206" s="202">
        <f t="shared" si="41"/>
        <v>0</v>
      </c>
      <c r="Q206" s="202">
        <v>0.02</v>
      </c>
      <c r="R206" s="202">
        <f t="shared" si="42"/>
        <v>0.02</v>
      </c>
      <c r="S206" s="202">
        <v>0</v>
      </c>
      <c r="T206" s="203">
        <f t="shared" si="43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204" t="s">
        <v>142</v>
      </c>
      <c r="AT206" s="204" t="s">
        <v>160</v>
      </c>
      <c r="AU206" s="204" t="s">
        <v>126</v>
      </c>
      <c r="AY206" s="14" t="s">
        <v>119</v>
      </c>
      <c r="BE206" s="205">
        <f t="shared" si="44"/>
        <v>0</v>
      </c>
      <c r="BF206" s="205">
        <f t="shared" si="45"/>
        <v>0</v>
      </c>
      <c r="BG206" s="205">
        <f t="shared" si="46"/>
        <v>0</v>
      </c>
      <c r="BH206" s="205">
        <f t="shared" si="47"/>
        <v>0</v>
      </c>
      <c r="BI206" s="205">
        <f t="shared" si="48"/>
        <v>0</v>
      </c>
      <c r="BJ206" s="14" t="s">
        <v>126</v>
      </c>
      <c r="BK206" s="205">
        <f t="shared" si="49"/>
        <v>0</v>
      </c>
      <c r="BL206" s="14" t="s">
        <v>125</v>
      </c>
      <c r="BM206" s="204" t="s">
        <v>364</v>
      </c>
    </row>
    <row r="207" spans="1:65" s="2" customFormat="1" ht="21.75" customHeight="1">
      <c r="A207" s="31"/>
      <c r="B207" s="32"/>
      <c r="C207" s="192" t="s">
        <v>365</v>
      </c>
      <c r="D207" s="192" t="s">
        <v>121</v>
      </c>
      <c r="E207" s="193" t="s">
        <v>366</v>
      </c>
      <c r="F207" s="194" t="s">
        <v>367</v>
      </c>
      <c r="G207" s="195" t="s">
        <v>157</v>
      </c>
      <c r="H207" s="196">
        <v>1</v>
      </c>
      <c r="I207" s="197"/>
      <c r="J207" s="198">
        <f t="shared" si="40"/>
        <v>0</v>
      </c>
      <c r="K207" s="199"/>
      <c r="L207" s="36"/>
      <c r="M207" s="200" t="s">
        <v>1</v>
      </c>
      <c r="N207" s="201" t="s">
        <v>38</v>
      </c>
      <c r="O207" s="72"/>
      <c r="P207" s="202">
        <f t="shared" si="41"/>
        <v>0</v>
      </c>
      <c r="Q207" s="202">
        <v>0</v>
      </c>
      <c r="R207" s="202">
        <f t="shared" si="42"/>
        <v>0</v>
      </c>
      <c r="S207" s="202">
        <v>0</v>
      </c>
      <c r="T207" s="203">
        <f t="shared" si="43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204" t="s">
        <v>125</v>
      </c>
      <c r="AT207" s="204" t="s">
        <v>121</v>
      </c>
      <c r="AU207" s="204" t="s">
        <v>126</v>
      </c>
      <c r="AY207" s="14" t="s">
        <v>119</v>
      </c>
      <c r="BE207" s="205">
        <f t="shared" si="44"/>
        <v>0</v>
      </c>
      <c r="BF207" s="205">
        <f t="shared" si="45"/>
        <v>0</v>
      </c>
      <c r="BG207" s="205">
        <f t="shared" si="46"/>
        <v>0</v>
      </c>
      <c r="BH207" s="205">
        <f t="shared" si="47"/>
        <v>0</v>
      </c>
      <c r="BI207" s="205">
        <f t="shared" si="48"/>
        <v>0</v>
      </c>
      <c r="BJ207" s="14" t="s">
        <v>126</v>
      </c>
      <c r="BK207" s="205">
        <f t="shared" si="49"/>
        <v>0</v>
      </c>
      <c r="BL207" s="14" t="s">
        <v>125</v>
      </c>
      <c r="BM207" s="204" t="s">
        <v>368</v>
      </c>
    </row>
    <row r="208" spans="1:65" s="2" customFormat="1" ht="24.2" customHeight="1">
      <c r="A208" s="31"/>
      <c r="B208" s="32"/>
      <c r="C208" s="206" t="s">
        <v>294</v>
      </c>
      <c r="D208" s="206" t="s">
        <v>160</v>
      </c>
      <c r="E208" s="207" t="s">
        <v>366</v>
      </c>
      <c r="F208" s="208" t="s">
        <v>369</v>
      </c>
      <c r="G208" s="209" t="s">
        <v>157</v>
      </c>
      <c r="H208" s="210">
        <v>1</v>
      </c>
      <c r="I208" s="211"/>
      <c r="J208" s="212">
        <f t="shared" si="40"/>
        <v>0</v>
      </c>
      <c r="K208" s="213"/>
      <c r="L208" s="214"/>
      <c r="M208" s="215" t="s">
        <v>1</v>
      </c>
      <c r="N208" s="216" t="s">
        <v>38</v>
      </c>
      <c r="O208" s="72"/>
      <c r="P208" s="202">
        <f t="shared" si="41"/>
        <v>0</v>
      </c>
      <c r="Q208" s="202">
        <v>0.05</v>
      </c>
      <c r="R208" s="202">
        <f t="shared" si="42"/>
        <v>0.05</v>
      </c>
      <c r="S208" s="202">
        <v>0</v>
      </c>
      <c r="T208" s="203">
        <f t="shared" si="43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204" t="s">
        <v>142</v>
      </c>
      <c r="AT208" s="204" t="s">
        <v>160</v>
      </c>
      <c r="AU208" s="204" t="s">
        <v>126</v>
      </c>
      <c r="AY208" s="14" t="s">
        <v>119</v>
      </c>
      <c r="BE208" s="205">
        <f t="shared" si="44"/>
        <v>0</v>
      </c>
      <c r="BF208" s="205">
        <f t="shared" si="45"/>
        <v>0</v>
      </c>
      <c r="BG208" s="205">
        <f t="shared" si="46"/>
        <v>0</v>
      </c>
      <c r="BH208" s="205">
        <f t="shared" si="47"/>
        <v>0</v>
      </c>
      <c r="BI208" s="205">
        <f t="shared" si="48"/>
        <v>0</v>
      </c>
      <c r="BJ208" s="14" t="s">
        <v>126</v>
      </c>
      <c r="BK208" s="205">
        <f t="shared" si="49"/>
        <v>0</v>
      </c>
      <c r="BL208" s="14" t="s">
        <v>125</v>
      </c>
      <c r="BM208" s="204" t="s">
        <v>370</v>
      </c>
    </row>
    <row r="209" spans="1:65" s="2" customFormat="1" ht="16.5" customHeight="1">
      <c r="A209" s="31"/>
      <c r="B209" s="32"/>
      <c r="C209" s="192" t="s">
        <v>371</v>
      </c>
      <c r="D209" s="192" t="s">
        <v>121</v>
      </c>
      <c r="E209" s="193" t="s">
        <v>372</v>
      </c>
      <c r="F209" s="194" t="s">
        <v>373</v>
      </c>
      <c r="G209" s="195" t="s">
        <v>157</v>
      </c>
      <c r="H209" s="196">
        <v>1</v>
      </c>
      <c r="I209" s="197"/>
      <c r="J209" s="198">
        <f t="shared" si="40"/>
        <v>0</v>
      </c>
      <c r="K209" s="199"/>
      <c r="L209" s="36"/>
      <c r="M209" s="200" t="s">
        <v>1</v>
      </c>
      <c r="N209" s="201" t="s">
        <v>38</v>
      </c>
      <c r="O209" s="72"/>
      <c r="P209" s="202">
        <f t="shared" si="41"/>
        <v>0</v>
      </c>
      <c r="Q209" s="202">
        <v>0</v>
      </c>
      <c r="R209" s="202">
        <f t="shared" si="42"/>
        <v>0</v>
      </c>
      <c r="S209" s="202">
        <v>0</v>
      </c>
      <c r="T209" s="203">
        <f t="shared" si="43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204" t="s">
        <v>125</v>
      </c>
      <c r="AT209" s="204" t="s">
        <v>121</v>
      </c>
      <c r="AU209" s="204" t="s">
        <v>126</v>
      </c>
      <c r="AY209" s="14" t="s">
        <v>119</v>
      </c>
      <c r="BE209" s="205">
        <f t="shared" si="44"/>
        <v>0</v>
      </c>
      <c r="BF209" s="205">
        <f t="shared" si="45"/>
        <v>0</v>
      </c>
      <c r="BG209" s="205">
        <f t="shared" si="46"/>
        <v>0</v>
      </c>
      <c r="BH209" s="205">
        <f t="shared" si="47"/>
        <v>0</v>
      </c>
      <c r="BI209" s="205">
        <f t="shared" si="48"/>
        <v>0</v>
      </c>
      <c r="BJ209" s="14" t="s">
        <v>126</v>
      </c>
      <c r="BK209" s="205">
        <f t="shared" si="49"/>
        <v>0</v>
      </c>
      <c r="BL209" s="14" t="s">
        <v>125</v>
      </c>
      <c r="BM209" s="204" t="s">
        <v>374</v>
      </c>
    </row>
    <row r="210" spans="1:65" s="2" customFormat="1" ht="16.5" customHeight="1">
      <c r="A210" s="31"/>
      <c r="B210" s="32"/>
      <c r="C210" s="206" t="s">
        <v>297</v>
      </c>
      <c r="D210" s="206" t="s">
        <v>160</v>
      </c>
      <c r="E210" s="207" t="s">
        <v>372</v>
      </c>
      <c r="F210" s="208" t="s">
        <v>375</v>
      </c>
      <c r="G210" s="209" t="s">
        <v>157</v>
      </c>
      <c r="H210" s="210">
        <v>1</v>
      </c>
      <c r="I210" s="211"/>
      <c r="J210" s="212">
        <f t="shared" si="40"/>
        <v>0</v>
      </c>
      <c r="K210" s="213"/>
      <c r="L210" s="214"/>
      <c r="M210" s="215" t="s">
        <v>1</v>
      </c>
      <c r="N210" s="216" t="s">
        <v>38</v>
      </c>
      <c r="O210" s="72"/>
      <c r="P210" s="202">
        <f t="shared" si="41"/>
        <v>0</v>
      </c>
      <c r="Q210" s="202">
        <v>0.2</v>
      </c>
      <c r="R210" s="202">
        <f t="shared" si="42"/>
        <v>0.2</v>
      </c>
      <c r="S210" s="202">
        <v>0</v>
      </c>
      <c r="T210" s="203">
        <f t="shared" si="43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204" t="s">
        <v>142</v>
      </c>
      <c r="AT210" s="204" t="s">
        <v>160</v>
      </c>
      <c r="AU210" s="204" t="s">
        <v>126</v>
      </c>
      <c r="AY210" s="14" t="s">
        <v>119</v>
      </c>
      <c r="BE210" s="205">
        <f t="shared" si="44"/>
        <v>0</v>
      </c>
      <c r="BF210" s="205">
        <f t="shared" si="45"/>
        <v>0</v>
      </c>
      <c r="BG210" s="205">
        <f t="shared" si="46"/>
        <v>0</v>
      </c>
      <c r="BH210" s="205">
        <f t="shared" si="47"/>
        <v>0</v>
      </c>
      <c r="BI210" s="205">
        <f t="shared" si="48"/>
        <v>0</v>
      </c>
      <c r="BJ210" s="14" t="s">
        <v>126</v>
      </c>
      <c r="BK210" s="205">
        <f t="shared" si="49"/>
        <v>0</v>
      </c>
      <c r="BL210" s="14" t="s">
        <v>125</v>
      </c>
      <c r="BM210" s="204" t="s">
        <v>376</v>
      </c>
    </row>
    <row r="211" spans="1:65" s="2" customFormat="1" ht="16.5" customHeight="1">
      <c r="A211" s="31"/>
      <c r="B211" s="32"/>
      <c r="C211" s="192" t="s">
        <v>377</v>
      </c>
      <c r="D211" s="192" t="s">
        <v>121</v>
      </c>
      <c r="E211" s="193" t="s">
        <v>378</v>
      </c>
      <c r="F211" s="194" t="s">
        <v>379</v>
      </c>
      <c r="G211" s="195" t="s">
        <v>157</v>
      </c>
      <c r="H211" s="196">
        <v>1</v>
      </c>
      <c r="I211" s="197"/>
      <c r="J211" s="198">
        <f t="shared" si="40"/>
        <v>0</v>
      </c>
      <c r="K211" s="199"/>
      <c r="L211" s="36"/>
      <c r="M211" s="200" t="s">
        <v>1</v>
      </c>
      <c r="N211" s="201" t="s">
        <v>38</v>
      </c>
      <c r="O211" s="72"/>
      <c r="P211" s="202">
        <f t="shared" si="41"/>
        <v>0</v>
      </c>
      <c r="Q211" s="202">
        <v>0</v>
      </c>
      <c r="R211" s="202">
        <f t="shared" si="42"/>
        <v>0</v>
      </c>
      <c r="S211" s="202">
        <v>0</v>
      </c>
      <c r="T211" s="203">
        <f t="shared" si="43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204" t="s">
        <v>125</v>
      </c>
      <c r="AT211" s="204" t="s">
        <v>121</v>
      </c>
      <c r="AU211" s="204" t="s">
        <v>126</v>
      </c>
      <c r="AY211" s="14" t="s">
        <v>119</v>
      </c>
      <c r="BE211" s="205">
        <f t="shared" si="44"/>
        <v>0</v>
      </c>
      <c r="BF211" s="205">
        <f t="shared" si="45"/>
        <v>0</v>
      </c>
      <c r="BG211" s="205">
        <f t="shared" si="46"/>
        <v>0</v>
      </c>
      <c r="BH211" s="205">
        <f t="shared" si="47"/>
        <v>0</v>
      </c>
      <c r="BI211" s="205">
        <f t="shared" si="48"/>
        <v>0</v>
      </c>
      <c r="BJ211" s="14" t="s">
        <v>126</v>
      </c>
      <c r="BK211" s="205">
        <f t="shared" si="49"/>
        <v>0</v>
      </c>
      <c r="BL211" s="14" t="s">
        <v>125</v>
      </c>
      <c r="BM211" s="204" t="s">
        <v>380</v>
      </c>
    </row>
    <row r="212" spans="1:65" s="2" customFormat="1" ht="16.5" customHeight="1">
      <c r="A212" s="31"/>
      <c r="B212" s="32"/>
      <c r="C212" s="206" t="s">
        <v>301</v>
      </c>
      <c r="D212" s="206" t="s">
        <v>160</v>
      </c>
      <c r="E212" s="207" t="s">
        <v>378</v>
      </c>
      <c r="F212" s="208" t="s">
        <v>381</v>
      </c>
      <c r="G212" s="209" t="s">
        <v>157</v>
      </c>
      <c r="H212" s="210">
        <v>1</v>
      </c>
      <c r="I212" s="211"/>
      <c r="J212" s="212">
        <f t="shared" si="40"/>
        <v>0</v>
      </c>
      <c r="K212" s="213"/>
      <c r="L212" s="214"/>
      <c r="M212" s="215" t="s">
        <v>1</v>
      </c>
      <c r="N212" s="216" t="s">
        <v>38</v>
      </c>
      <c r="O212" s="72"/>
      <c r="P212" s="202">
        <f t="shared" si="41"/>
        <v>0</v>
      </c>
      <c r="Q212" s="202">
        <v>5.0000000000000001E-4</v>
      </c>
      <c r="R212" s="202">
        <f t="shared" si="42"/>
        <v>5.0000000000000001E-4</v>
      </c>
      <c r="S212" s="202">
        <v>0</v>
      </c>
      <c r="T212" s="203">
        <f t="shared" si="43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204" t="s">
        <v>142</v>
      </c>
      <c r="AT212" s="204" t="s">
        <v>160</v>
      </c>
      <c r="AU212" s="204" t="s">
        <v>126</v>
      </c>
      <c r="AY212" s="14" t="s">
        <v>119</v>
      </c>
      <c r="BE212" s="205">
        <f t="shared" si="44"/>
        <v>0</v>
      </c>
      <c r="BF212" s="205">
        <f t="shared" si="45"/>
        <v>0</v>
      </c>
      <c r="BG212" s="205">
        <f t="shared" si="46"/>
        <v>0</v>
      </c>
      <c r="BH212" s="205">
        <f t="shared" si="47"/>
        <v>0</v>
      </c>
      <c r="BI212" s="205">
        <f t="shared" si="48"/>
        <v>0</v>
      </c>
      <c r="BJ212" s="14" t="s">
        <v>126</v>
      </c>
      <c r="BK212" s="205">
        <f t="shared" si="49"/>
        <v>0</v>
      </c>
      <c r="BL212" s="14" t="s">
        <v>125</v>
      </c>
      <c r="BM212" s="204" t="s">
        <v>382</v>
      </c>
    </row>
    <row r="213" spans="1:65" s="2" customFormat="1" ht="16.5" customHeight="1">
      <c r="A213" s="31"/>
      <c r="B213" s="32"/>
      <c r="C213" s="192" t="s">
        <v>383</v>
      </c>
      <c r="D213" s="192" t="s">
        <v>121</v>
      </c>
      <c r="E213" s="193" t="s">
        <v>384</v>
      </c>
      <c r="F213" s="194" t="s">
        <v>385</v>
      </c>
      <c r="G213" s="195" t="s">
        <v>157</v>
      </c>
      <c r="H213" s="196">
        <v>1</v>
      </c>
      <c r="I213" s="197"/>
      <c r="J213" s="198">
        <f t="shared" si="40"/>
        <v>0</v>
      </c>
      <c r="K213" s="199"/>
      <c r="L213" s="36"/>
      <c r="M213" s="200" t="s">
        <v>1</v>
      </c>
      <c r="N213" s="201" t="s">
        <v>38</v>
      </c>
      <c r="O213" s="72"/>
      <c r="P213" s="202">
        <f t="shared" si="41"/>
        <v>0</v>
      </c>
      <c r="Q213" s="202">
        <v>0</v>
      </c>
      <c r="R213" s="202">
        <f t="shared" si="42"/>
        <v>0</v>
      </c>
      <c r="S213" s="202">
        <v>0</v>
      </c>
      <c r="T213" s="203">
        <f t="shared" si="43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204" t="s">
        <v>125</v>
      </c>
      <c r="AT213" s="204" t="s">
        <v>121</v>
      </c>
      <c r="AU213" s="204" t="s">
        <v>126</v>
      </c>
      <c r="AY213" s="14" t="s">
        <v>119</v>
      </c>
      <c r="BE213" s="205">
        <f t="shared" si="44"/>
        <v>0</v>
      </c>
      <c r="BF213" s="205">
        <f t="shared" si="45"/>
        <v>0</v>
      </c>
      <c r="BG213" s="205">
        <f t="shared" si="46"/>
        <v>0</v>
      </c>
      <c r="BH213" s="205">
        <f t="shared" si="47"/>
        <v>0</v>
      </c>
      <c r="BI213" s="205">
        <f t="shared" si="48"/>
        <v>0</v>
      </c>
      <c r="BJ213" s="14" t="s">
        <v>126</v>
      </c>
      <c r="BK213" s="205">
        <f t="shared" si="49"/>
        <v>0</v>
      </c>
      <c r="BL213" s="14" t="s">
        <v>125</v>
      </c>
      <c r="BM213" s="204" t="s">
        <v>386</v>
      </c>
    </row>
    <row r="214" spans="1:65" s="2" customFormat="1" ht="16.5" customHeight="1">
      <c r="A214" s="31"/>
      <c r="B214" s="32"/>
      <c r="C214" s="206" t="s">
        <v>304</v>
      </c>
      <c r="D214" s="206" t="s">
        <v>160</v>
      </c>
      <c r="E214" s="207" t="s">
        <v>384</v>
      </c>
      <c r="F214" s="208" t="s">
        <v>387</v>
      </c>
      <c r="G214" s="209" t="s">
        <v>157</v>
      </c>
      <c r="H214" s="210">
        <v>1</v>
      </c>
      <c r="I214" s="211"/>
      <c r="J214" s="212">
        <f t="shared" si="40"/>
        <v>0</v>
      </c>
      <c r="K214" s="213"/>
      <c r="L214" s="214"/>
      <c r="M214" s="215" t="s">
        <v>1</v>
      </c>
      <c r="N214" s="216" t="s">
        <v>38</v>
      </c>
      <c r="O214" s="72"/>
      <c r="P214" s="202">
        <f t="shared" si="41"/>
        <v>0</v>
      </c>
      <c r="Q214" s="202">
        <v>5.0000000000000001E-4</v>
      </c>
      <c r="R214" s="202">
        <f t="shared" si="42"/>
        <v>5.0000000000000001E-4</v>
      </c>
      <c r="S214" s="202">
        <v>0</v>
      </c>
      <c r="T214" s="203">
        <f t="shared" si="43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204" t="s">
        <v>142</v>
      </c>
      <c r="AT214" s="204" t="s">
        <v>160</v>
      </c>
      <c r="AU214" s="204" t="s">
        <v>126</v>
      </c>
      <c r="AY214" s="14" t="s">
        <v>119</v>
      </c>
      <c r="BE214" s="205">
        <f t="shared" si="44"/>
        <v>0</v>
      </c>
      <c r="BF214" s="205">
        <f t="shared" si="45"/>
        <v>0</v>
      </c>
      <c r="BG214" s="205">
        <f t="shared" si="46"/>
        <v>0</v>
      </c>
      <c r="BH214" s="205">
        <f t="shared" si="47"/>
        <v>0</v>
      </c>
      <c r="BI214" s="205">
        <f t="shared" si="48"/>
        <v>0</v>
      </c>
      <c r="BJ214" s="14" t="s">
        <v>126</v>
      </c>
      <c r="BK214" s="205">
        <f t="shared" si="49"/>
        <v>0</v>
      </c>
      <c r="BL214" s="14" t="s">
        <v>125</v>
      </c>
      <c r="BM214" s="204" t="s">
        <v>388</v>
      </c>
    </row>
    <row r="215" spans="1:65" s="2" customFormat="1" ht="16.5" customHeight="1">
      <c r="A215" s="31"/>
      <c r="B215" s="32"/>
      <c r="C215" s="192" t="s">
        <v>389</v>
      </c>
      <c r="D215" s="192" t="s">
        <v>121</v>
      </c>
      <c r="E215" s="193" t="s">
        <v>390</v>
      </c>
      <c r="F215" s="194" t="s">
        <v>391</v>
      </c>
      <c r="G215" s="195" t="s">
        <v>157</v>
      </c>
      <c r="H215" s="196">
        <v>3</v>
      </c>
      <c r="I215" s="197"/>
      <c r="J215" s="198">
        <f t="shared" si="40"/>
        <v>0</v>
      </c>
      <c r="K215" s="199"/>
      <c r="L215" s="36"/>
      <c r="M215" s="200" t="s">
        <v>1</v>
      </c>
      <c r="N215" s="201" t="s">
        <v>38</v>
      </c>
      <c r="O215" s="72"/>
      <c r="P215" s="202">
        <f t="shared" si="41"/>
        <v>0</v>
      </c>
      <c r="Q215" s="202">
        <v>0</v>
      </c>
      <c r="R215" s="202">
        <f t="shared" si="42"/>
        <v>0</v>
      </c>
      <c r="S215" s="202">
        <v>0</v>
      </c>
      <c r="T215" s="203">
        <f t="shared" si="43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204" t="s">
        <v>125</v>
      </c>
      <c r="AT215" s="204" t="s">
        <v>121</v>
      </c>
      <c r="AU215" s="204" t="s">
        <v>126</v>
      </c>
      <c r="AY215" s="14" t="s">
        <v>119</v>
      </c>
      <c r="BE215" s="205">
        <f t="shared" si="44"/>
        <v>0</v>
      </c>
      <c r="BF215" s="205">
        <f t="shared" si="45"/>
        <v>0</v>
      </c>
      <c r="BG215" s="205">
        <f t="shared" si="46"/>
        <v>0</v>
      </c>
      <c r="BH215" s="205">
        <f t="shared" si="47"/>
        <v>0</v>
      </c>
      <c r="BI215" s="205">
        <f t="shared" si="48"/>
        <v>0</v>
      </c>
      <c r="BJ215" s="14" t="s">
        <v>126</v>
      </c>
      <c r="BK215" s="205">
        <f t="shared" si="49"/>
        <v>0</v>
      </c>
      <c r="BL215" s="14" t="s">
        <v>125</v>
      </c>
      <c r="BM215" s="204" t="s">
        <v>392</v>
      </c>
    </row>
    <row r="216" spans="1:65" s="2" customFormat="1" ht="37.9" customHeight="1">
      <c r="A216" s="31"/>
      <c r="B216" s="32"/>
      <c r="C216" s="206" t="s">
        <v>308</v>
      </c>
      <c r="D216" s="206" t="s">
        <v>160</v>
      </c>
      <c r="E216" s="207" t="s">
        <v>390</v>
      </c>
      <c r="F216" s="208" t="s">
        <v>393</v>
      </c>
      <c r="G216" s="209" t="s">
        <v>157</v>
      </c>
      <c r="H216" s="210">
        <v>3</v>
      </c>
      <c r="I216" s="211"/>
      <c r="J216" s="212">
        <f t="shared" si="40"/>
        <v>0</v>
      </c>
      <c r="K216" s="213"/>
      <c r="L216" s="214"/>
      <c r="M216" s="218" t="s">
        <v>1</v>
      </c>
      <c r="N216" s="219" t="s">
        <v>38</v>
      </c>
      <c r="O216" s="220"/>
      <c r="P216" s="221">
        <f t="shared" si="41"/>
        <v>0</v>
      </c>
      <c r="Q216" s="221">
        <v>0.12</v>
      </c>
      <c r="R216" s="221">
        <f t="shared" si="42"/>
        <v>0.36</v>
      </c>
      <c r="S216" s="221">
        <v>0</v>
      </c>
      <c r="T216" s="222">
        <f t="shared" si="43"/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204" t="s">
        <v>142</v>
      </c>
      <c r="AT216" s="204" t="s">
        <v>160</v>
      </c>
      <c r="AU216" s="204" t="s">
        <v>126</v>
      </c>
      <c r="AY216" s="14" t="s">
        <v>119</v>
      </c>
      <c r="BE216" s="205">
        <f t="shared" si="44"/>
        <v>0</v>
      </c>
      <c r="BF216" s="205">
        <f t="shared" si="45"/>
        <v>0</v>
      </c>
      <c r="BG216" s="205">
        <f t="shared" si="46"/>
        <v>0</v>
      </c>
      <c r="BH216" s="205">
        <f t="shared" si="47"/>
        <v>0</v>
      </c>
      <c r="BI216" s="205">
        <f t="shared" si="48"/>
        <v>0</v>
      </c>
      <c r="BJ216" s="14" t="s">
        <v>126</v>
      </c>
      <c r="BK216" s="205">
        <f t="shared" si="49"/>
        <v>0</v>
      </c>
      <c r="BL216" s="14" t="s">
        <v>125</v>
      </c>
      <c r="BM216" s="204" t="s">
        <v>394</v>
      </c>
    </row>
    <row r="217" spans="1:65" s="2" customFormat="1" ht="6.95" customHeight="1">
      <c r="A217" s="31"/>
      <c r="B217" s="55"/>
      <c r="C217" s="56"/>
      <c r="D217" s="56"/>
      <c r="E217" s="56"/>
      <c r="F217" s="56"/>
      <c r="G217" s="56"/>
      <c r="H217" s="56"/>
      <c r="I217" s="56"/>
      <c r="J217" s="56"/>
      <c r="K217" s="56"/>
      <c r="L217" s="36"/>
      <c r="M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</row>
  </sheetData>
  <sheetProtection algorithmName="SHA-512" hashValue="NGKXuVq3CCJILpnJ9uTkjuOwflexs2OrgB+HWWl4UuVla8rIHNZVqTxfCJJkAeeQ2ulfqtKIu3Ip11JBEm1rug==" saltValue="6/2Be0jH0aCJ1UMaSz7J75kt7owGGZ6v6ls7j6SdiQ33kDXiKuckBcY5exiLrj2O6tIy0iZM0fehKj5Lgq5vmQ==" spinCount="100000" sheet="1" objects="1" scenarios="1" formatColumns="0" formatRows="0" autoFilter="0"/>
  <autoFilter ref="C127:K216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tabSelected="1" topLeftCell="A113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4" t="s">
        <v>84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7"/>
      <c r="AT3" s="14" t="s">
        <v>72</v>
      </c>
    </row>
    <row r="4" spans="1:46" s="1" customFormat="1" ht="24.95" customHeight="1">
      <c r="B4" s="17"/>
      <c r="D4" s="111" t="s">
        <v>85</v>
      </c>
      <c r="L4" s="17"/>
      <c r="M4" s="112" t="s">
        <v>9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13" t="s">
        <v>15</v>
      </c>
      <c r="L6" s="17"/>
    </row>
    <row r="7" spans="1:46" s="1" customFormat="1" ht="16.5" customHeight="1">
      <c r="B7" s="17"/>
      <c r="E7" s="269" t="str">
        <f>'Rekapitulácia stavby'!K6</f>
        <v>Rozhľadňa</v>
      </c>
      <c r="F7" s="270"/>
      <c r="G7" s="270"/>
      <c r="H7" s="270"/>
      <c r="L7" s="17"/>
    </row>
    <row r="8" spans="1:46" s="2" customFormat="1" ht="12" customHeight="1">
      <c r="A8" s="31"/>
      <c r="B8" s="36"/>
      <c r="C8" s="31"/>
      <c r="D8" s="113" t="s">
        <v>86</v>
      </c>
      <c r="E8" s="31"/>
      <c r="F8" s="31"/>
      <c r="G8" s="31"/>
      <c r="H8" s="31"/>
      <c r="I8" s="31"/>
      <c r="J8" s="31"/>
      <c r="K8" s="31"/>
      <c r="L8" s="52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71" t="s">
        <v>395</v>
      </c>
      <c r="F9" s="272"/>
      <c r="G9" s="272"/>
      <c r="H9" s="272"/>
      <c r="I9" s="31"/>
      <c r="J9" s="31"/>
      <c r="K9" s="31"/>
      <c r="L9" s="52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5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13" t="s">
        <v>17</v>
      </c>
      <c r="E11" s="31"/>
      <c r="F11" s="114" t="s">
        <v>1</v>
      </c>
      <c r="G11" s="31"/>
      <c r="H11" s="31"/>
      <c r="I11" s="113" t="s">
        <v>18</v>
      </c>
      <c r="J11" s="114" t="s">
        <v>1</v>
      </c>
      <c r="K11" s="31"/>
      <c r="L11" s="52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13" t="s">
        <v>19</v>
      </c>
      <c r="E12" s="31"/>
      <c r="F12" s="114" t="s">
        <v>20</v>
      </c>
      <c r="G12" s="31"/>
      <c r="H12" s="31"/>
      <c r="I12" s="113" t="s">
        <v>21</v>
      </c>
      <c r="J12" s="115" t="str">
        <f>'Rekapitulácia stavby'!AN8</f>
        <v>23. 10. 2024</v>
      </c>
      <c r="K12" s="31"/>
      <c r="L12" s="52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52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13" t="s">
        <v>23</v>
      </c>
      <c r="E14" s="31"/>
      <c r="F14" s="31"/>
      <c r="G14" s="31"/>
      <c r="H14" s="31"/>
      <c r="I14" s="113" t="s">
        <v>24</v>
      </c>
      <c r="J14" s="114" t="str">
        <f>IF('Rekapitulácia stavby'!AN10="","",'Rekapitulácia stavby'!AN10)</f>
        <v/>
      </c>
      <c r="K14" s="31"/>
      <c r="L14" s="52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4" t="str">
        <f>IF('Rekapitulácia stavby'!E11="","",'Rekapitulácia stavby'!E11)</f>
        <v xml:space="preserve"> </v>
      </c>
      <c r="F15" s="31"/>
      <c r="G15" s="31"/>
      <c r="H15" s="31"/>
      <c r="I15" s="113" t="s">
        <v>25</v>
      </c>
      <c r="J15" s="114" t="str">
        <f>IF('Rekapitulácia stavby'!AN11="","",'Rekapitulácia stavby'!AN11)</f>
        <v/>
      </c>
      <c r="K15" s="31"/>
      <c r="L15" s="5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52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13" t="s">
        <v>26</v>
      </c>
      <c r="E17" s="31"/>
      <c r="F17" s="31"/>
      <c r="G17" s="31"/>
      <c r="H17" s="31"/>
      <c r="I17" s="113" t="s">
        <v>24</v>
      </c>
      <c r="J17" s="27" t="str">
        <f>'Rekapitulácia stavby'!AN13</f>
        <v>Vyplň údaj</v>
      </c>
      <c r="K17" s="31"/>
      <c r="L17" s="52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73" t="str">
        <f>'Rekapitulácia stavby'!E14</f>
        <v>Vyplň údaj</v>
      </c>
      <c r="F18" s="274"/>
      <c r="G18" s="274"/>
      <c r="H18" s="274"/>
      <c r="I18" s="113" t="s">
        <v>25</v>
      </c>
      <c r="J18" s="27" t="str">
        <f>'Rekapitulácia stavby'!AN14</f>
        <v>Vyplň údaj</v>
      </c>
      <c r="K18" s="31"/>
      <c r="L18" s="52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52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13" t="s">
        <v>28</v>
      </c>
      <c r="E20" s="31"/>
      <c r="F20" s="31"/>
      <c r="G20" s="31"/>
      <c r="H20" s="31"/>
      <c r="I20" s="113" t="s">
        <v>24</v>
      </c>
      <c r="J20" s="114" t="str">
        <f>IF('Rekapitulácia stavby'!AN16="","",'Rekapitulácia stavby'!AN16)</f>
        <v/>
      </c>
      <c r="K20" s="31"/>
      <c r="L20" s="52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4" t="str">
        <f>IF('Rekapitulácia stavby'!E17="","",'Rekapitulácia stavby'!E17)</f>
        <v xml:space="preserve"> </v>
      </c>
      <c r="F21" s="31"/>
      <c r="G21" s="31"/>
      <c r="H21" s="31"/>
      <c r="I21" s="113" t="s">
        <v>25</v>
      </c>
      <c r="J21" s="114" t="str">
        <f>IF('Rekapitulácia stavby'!AN17="","",'Rekapitulácia stavby'!AN17)</f>
        <v/>
      </c>
      <c r="K21" s="31"/>
      <c r="L21" s="52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5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13" t="s">
        <v>30</v>
      </c>
      <c r="E23" s="31"/>
      <c r="F23" s="31"/>
      <c r="G23" s="31"/>
      <c r="H23" s="31"/>
      <c r="I23" s="113" t="s">
        <v>24</v>
      </c>
      <c r="J23" s="114" t="str">
        <f>IF('Rekapitulácia stavby'!AN19="","",'Rekapitulácia stavby'!AN19)</f>
        <v/>
      </c>
      <c r="K23" s="31"/>
      <c r="L23" s="5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4" t="str">
        <f>IF('Rekapitulácia stavby'!E20="","",'Rekapitulácia stavby'!E20)</f>
        <v xml:space="preserve"> </v>
      </c>
      <c r="F24" s="31"/>
      <c r="G24" s="31"/>
      <c r="H24" s="31"/>
      <c r="I24" s="113" t="s">
        <v>25</v>
      </c>
      <c r="J24" s="114" t="str">
        <f>IF('Rekapitulácia stavby'!AN20="","",'Rekapitulácia stavby'!AN20)</f>
        <v/>
      </c>
      <c r="K24" s="31"/>
      <c r="L24" s="52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5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13" t="s">
        <v>31</v>
      </c>
      <c r="E26" s="31"/>
      <c r="F26" s="31"/>
      <c r="G26" s="31"/>
      <c r="H26" s="31"/>
      <c r="I26" s="31"/>
      <c r="J26" s="31"/>
      <c r="K26" s="31"/>
      <c r="L26" s="52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6"/>
      <c r="B27" s="117"/>
      <c r="C27" s="116"/>
      <c r="D27" s="116"/>
      <c r="E27" s="275" t="s">
        <v>1</v>
      </c>
      <c r="F27" s="275"/>
      <c r="G27" s="275"/>
      <c r="H27" s="275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52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9"/>
      <c r="E29" s="119"/>
      <c r="F29" s="119"/>
      <c r="G29" s="119"/>
      <c r="H29" s="119"/>
      <c r="I29" s="119"/>
      <c r="J29" s="119"/>
      <c r="K29" s="119"/>
      <c r="L29" s="52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20" t="s">
        <v>32</v>
      </c>
      <c r="E30" s="31"/>
      <c r="F30" s="31"/>
      <c r="G30" s="31"/>
      <c r="H30" s="31"/>
      <c r="I30" s="31"/>
      <c r="J30" s="121">
        <f>ROUND(J121, 2)</f>
        <v>0</v>
      </c>
      <c r="K30" s="31"/>
      <c r="L30" s="5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9"/>
      <c r="E31" s="119"/>
      <c r="F31" s="119"/>
      <c r="G31" s="119"/>
      <c r="H31" s="119"/>
      <c r="I31" s="119"/>
      <c r="J31" s="119"/>
      <c r="K31" s="119"/>
      <c r="L31" s="5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22" t="s">
        <v>34</v>
      </c>
      <c r="G32" s="31"/>
      <c r="H32" s="31"/>
      <c r="I32" s="122" t="s">
        <v>33</v>
      </c>
      <c r="J32" s="122" t="s">
        <v>35</v>
      </c>
      <c r="K32" s="31"/>
      <c r="L32" s="52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23" t="s">
        <v>36</v>
      </c>
      <c r="E33" s="124" t="s">
        <v>37</v>
      </c>
      <c r="F33" s="125">
        <f>ROUND((SUM(BE121:BE147)),  2)</f>
        <v>0</v>
      </c>
      <c r="G33" s="126"/>
      <c r="H33" s="126"/>
      <c r="I33" s="127">
        <v>0.2</v>
      </c>
      <c r="J33" s="125">
        <f>ROUND(((SUM(BE121:BE147))*I33),  2)</f>
        <v>0</v>
      </c>
      <c r="K33" s="31"/>
      <c r="L33" s="52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24" t="s">
        <v>38</v>
      </c>
      <c r="F34" s="125">
        <f>ROUND((SUM(BF121:BF147)),  2)</f>
        <v>0</v>
      </c>
      <c r="G34" s="126"/>
      <c r="H34" s="126"/>
      <c r="I34" s="127">
        <v>0.2</v>
      </c>
      <c r="J34" s="125">
        <f>ROUND(((SUM(BF121:BF147))*I34),  2)</f>
        <v>0</v>
      </c>
      <c r="K34" s="31"/>
      <c r="L34" s="52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3" t="s">
        <v>39</v>
      </c>
      <c r="F35" s="128">
        <f>ROUND((SUM(BG121:BG147)),  2)</f>
        <v>0</v>
      </c>
      <c r="G35" s="31"/>
      <c r="H35" s="31"/>
      <c r="I35" s="129">
        <v>0.2</v>
      </c>
      <c r="J35" s="128">
        <f>0</f>
        <v>0</v>
      </c>
      <c r="K35" s="31"/>
      <c r="L35" s="52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3" t="s">
        <v>40</v>
      </c>
      <c r="F36" s="128">
        <f>ROUND((SUM(BH121:BH147)),  2)</f>
        <v>0</v>
      </c>
      <c r="G36" s="31"/>
      <c r="H36" s="31"/>
      <c r="I36" s="129">
        <v>0.2</v>
      </c>
      <c r="J36" s="128">
        <f>0</f>
        <v>0</v>
      </c>
      <c r="K36" s="31"/>
      <c r="L36" s="52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24" t="s">
        <v>41</v>
      </c>
      <c r="F37" s="125">
        <f>ROUND((SUM(BI121:BI147)),  2)</f>
        <v>0</v>
      </c>
      <c r="G37" s="126"/>
      <c r="H37" s="126"/>
      <c r="I37" s="127">
        <v>0</v>
      </c>
      <c r="J37" s="125">
        <f>0</f>
        <v>0</v>
      </c>
      <c r="K37" s="31"/>
      <c r="L37" s="52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52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30"/>
      <c r="D39" s="131" t="s">
        <v>42</v>
      </c>
      <c r="E39" s="132"/>
      <c r="F39" s="132"/>
      <c r="G39" s="133" t="s">
        <v>43</v>
      </c>
      <c r="H39" s="134" t="s">
        <v>44</v>
      </c>
      <c r="I39" s="132"/>
      <c r="J39" s="135">
        <f>SUM(J30:J37)</f>
        <v>0</v>
      </c>
      <c r="K39" s="136"/>
      <c r="L39" s="5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52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52"/>
      <c r="D50" s="137" t="s">
        <v>45</v>
      </c>
      <c r="E50" s="138"/>
      <c r="F50" s="138"/>
      <c r="G50" s="137" t="s">
        <v>46</v>
      </c>
      <c r="H50" s="138"/>
      <c r="I50" s="138"/>
      <c r="J50" s="138"/>
      <c r="K50" s="138"/>
      <c r="L50" s="5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9" t="s">
        <v>47</v>
      </c>
      <c r="E61" s="140"/>
      <c r="F61" s="141" t="s">
        <v>48</v>
      </c>
      <c r="G61" s="139" t="s">
        <v>47</v>
      </c>
      <c r="H61" s="140"/>
      <c r="I61" s="140"/>
      <c r="J61" s="142" t="s">
        <v>48</v>
      </c>
      <c r="K61" s="140"/>
      <c r="L61" s="52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37" t="s">
        <v>49</v>
      </c>
      <c r="E65" s="143"/>
      <c r="F65" s="143"/>
      <c r="G65" s="137" t="s">
        <v>50</v>
      </c>
      <c r="H65" s="143"/>
      <c r="I65" s="143"/>
      <c r="J65" s="143"/>
      <c r="K65" s="143"/>
      <c r="L65" s="52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9" t="s">
        <v>47</v>
      </c>
      <c r="E76" s="140"/>
      <c r="F76" s="141" t="s">
        <v>48</v>
      </c>
      <c r="G76" s="139" t="s">
        <v>47</v>
      </c>
      <c r="H76" s="140"/>
      <c r="I76" s="140"/>
      <c r="J76" s="142" t="s">
        <v>48</v>
      </c>
      <c r="K76" s="140"/>
      <c r="L76" s="52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4"/>
      <c r="C77" s="145"/>
      <c r="D77" s="145"/>
      <c r="E77" s="145"/>
      <c r="F77" s="145"/>
      <c r="G77" s="145"/>
      <c r="H77" s="145"/>
      <c r="I77" s="145"/>
      <c r="J77" s="145"/>
      <c r="K77" s="145"/>
      <c r="L77" s="52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52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88</v>
      </c>
      <c r="D82" s="33"/>
      <c r="E82" s="33"/>
      <c r="F82" s="33"/>
      <c r="G82" s="33"/>
      <c r="H82" s="33"/>
      <c r="I82" s="33"/>
      <c r="J82" s="33"/>
      <c r="K82" s="33"/>
      <c r="L82" s="52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52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3"/>
      <c r="E84" s="33"/>
      <c r="F84" s="33"/>
      <c r="G84" s="33"/>
      <c r="H84" s="33"/>
      <c r="I84" s="33"/>
      <c r="J84" s="33"/>
      <c r="K84" s="33"/>
      <c r="L84" s="52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6" t="str">
        <f>E7</f>
        <v>Rozhľadňa</v>
      </c>
      <c r="F85" s="277"/>
      <c r="G85" s="277"/>
      <c r="H85" s="277"/>
      <c r="I85" s="33"/>
      <c r="J85" s="33"/>
      <c r="K85" s="33"/>
      <c r="L85" s="52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86</v>
      </c>
      <c r="D86" s="33"/>
      <c r="E86" s="33"/>
      <c r="F86" s="33"/>
      <c r="G86" s="33"/>
      <c r="H86" s="33"/>
      <c r="I86" s="33"/>
      <c r="J86" s="33"/>
      <c r="K86" s="33"/>
      <c r="L86" s="52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47" t="str">
        <f>E9</f>
        <v>02 - Bleskozvod</v>
      </c>
      <c r="F87" s="278"/>
      <c r="G87" s="278"/>
      <c r="H87" s="278"/>
      <c r="I87" s="33"/>
      <c r="J87" s="33"/>
      <c r="K87" s="33"/>
      <c r="L87" s="52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52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3"/>
      <c r="E89" s="33"/>
      <c r="F89" s="24" t="str">
        <f>F12</f>
        <v xml:space="preserve"> </v>
      </c>
      <c r="G89" s="33"/>
      <c r="H89" s="33"/>
      <c r="I89" s="26" t="s">
        <v>21</v>
      </c>
      <c r="J89" s="67" t="str">
        <f>IF(J12="","",J12)</f>
        <v>23. 10. 2024</v>
      </c>
      <c r="K89" s="33"/>
      <c r="L89" s="52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52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23</v>
      </c>
      <c r="D91" s="33"/>
      <c r="E91" s="33"/>
      <c r="F91" s="24" t="str">
        <f>E15</f>
        <v xml:space="preserve"> </v>
      </c>
      <c r="G91" s="33"/>
      <c r="H91" s="33"/>
      <c r="I91" s="26" t="s">
        <v>28</v>
      </c>
      <c r="J91" s="29" t="str">
        <f>E21</f>
        <v xml:space="preserve"> </v>
      </c>
      <c r="K91" s="33"/>
      <c r="L91" s="52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26</v>
      </c>
      <c r="D92" s="33"/>
      <c r="E92" s="33"/>
      <c r="F92" s="24" t="str">
        <f>IF(E18="","",E18)</f>
        <v>Vyplň údaj</v>
      </c>
      <c r="G92" s="33"/>
      <c r="H92" s="33"/>
      <c r="I92" s="26" t="s">
        <v>30</v>
      </c>
      <c r="J92" s="29" t="str">
        <f>E24</f>
        <v xml:space="preserve"> </v>
      </c>
      <c r="K92" s="33"/>
      <c r="L92" s="52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52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8" t="s">
        <v>89</v>
      </c>
      <c r="D94" s="149"/>
      <c r="E94" s="149"/>
      <c r="F94" s="149"/>
      <c r="G94" s="149"/>
      <c r="H94" s="149"/>
      <c r="I94" s="149"/>
      <c r="J94" s="150" t="s">
        <v>90</v>
      </c>
      <c r="K94" s="149"/>
      <c r="L94" s="52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52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1" t="s">
        <v>91</v>
      </c>
      <c r="D96" s="33"/>
      <c r="E96" s="33"/>
      <c r="F96" s="33"/>
      <c r="G96" s="33"/>
      <c r="H96" s="33"/>
      <c r="I96" s="33"/>
      <c r="J96" s="85">
        <f>J121</f>
        <v>0</v>
      </c>
      <c r="K96" s="33"/>
      <c r="L96" s="52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92</v>
      </c>
    </row>
    <row r="97" spans="1:31" s="9" customFormat="1" ht="24.95" hidden="1" customHeight="1">
      <c r="B97" s="152"/>
      <c r="C97" s="153"/>
      <c r="D97" s="154" t="s">
        <v>93</v>
      </c>
      <c r="E97" s="155"/>
      <c r="F97" s="155"/>
      <c r="G97" s="155"/>
      <c r="H97" s="155"/>
      <c r="I97" s="155"/>
      <c r="J97" s="156">
        <f>J122</f>
        <v>0</v>
      </c>
      <c r="K97" s="153"/>
      <c r="L97" s="157"/>
    </row>
    <row r="98" spans="1:31" s="10" customFormat="1" ht="19.899999999999999" hidden="1" customHeight="1">
      <c r="B98" s="158"/>
      <c r="C98" s="159"/>
      <c r="D98" s="160" t="s">
        <v>94</v>
      </c>
      <c r="E98" s="161"/>
      <c r="F98" s="161"/>
      <c r="G98" s="161"/>
      <c r="H98" s="161"/>
      <c r="I98" s="161"/>
      <c r="J98" s="162">
        <f>J123</f>
        <v>0</v>
      </c>
      <c r="K98" s="159"/>
      <c r="L98" s="163"/>
    </row>
    <row r="99" spans="1:31" s="9" customFormat="1" ht="24.95" hidden="1" customHeight="1">
      <c r="B99" s="152"/>
      <c r="C99" s="153"/>
      <c r="D99" s="154" t="s">
        <v>396</v>
      </c>
      <c r="E99" s="155"/>
      <c r="F99" s="155"/>
      <c r="G99" s="155"/>
      <c r="H99" s="155"/>
      <c r="I99" s="155"/>
      <c r="J99" s="156">
        <f>J125</f>
        <v>0</v>
      </c>
      <c r="K99" s="153"/>
      <c r="L99" s="157"/>
    </row>
    <row r="100" spans="1:31" s="10" customFormat="1" ht="19.899999999999999" hidden="1" customHeight="1">
      <c r="B100" s="158"/>
      <c r="C100" s="159"/>
      <c r="D100" s="160" t="s">
        <v>397</v>
      </c>
      <c r="E100" s="161"/>
      <c r="F100" s="161"/>
      <c r="G100" s="161"/>
      <c r="H100" s="161"/>
      <c r="I100" s="161"/>
      <c r="J100" s="162">
        <f>J126</f>
        <v>0</v>
      </c>
      <c r="K100" s="159"/>
      <c r="L100" s="163"/>
    </row>
    <row r="101" spans="1:31" s="9" customFormat="1" ht="24.95" hidden="1" customHeight="1">
      <c r="B101" s="152"/>
      <c r="C101" s="153"/>
      <c r="D101" s="154" t="s">
        <v>398</v>
      </c>
      <c r="E101" s="155"/>
      <c r="F101" s="155"/>
      <c r="G101" s="155"/>
      <c r="H101" s="155"/>
      <c r="I101" s="155"/>
      <c r="J101" s="156">
        <f>J145</f>
        <v>0</v>
      </c>
      <c r="K101" s="153"/>
      <c r="L101" s="157"/>
    </row>
    <row r="102" spans="1:31" s="2" customFormat="1" ht="21.75" hidden="1" customHeight="1">
      <c r="A102" s="31"/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52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hidden="1" customHeight="1">
      <c r="A103" s="31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2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ht="11.25" hidden="1"/>
    <row r="105" spans="1:31" ht="11.25" hidden="1"/>
    <row r="106" spans="1:31" ht="11.25" hidden="1"/>
    <row r="107" spans="1:31" s="2" customFormat="1" ht="6.95" customHeight="1">
      <c r="A107" s="31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2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105</v>
      </c>
      <c r="D108" s="33"/>
      <c r="E108" s="33"/>
      <c r="F108" s="33"/>
      <c r="G108" s="33"/>
      <c r="H108" s="33"/>
      <c r="I108" s="33"/>
      <c r="J108" s="33"/>
      <c r="K108" s="33"/>
      <c r="L108" s="52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52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15</v>
      </c>
      <c r="D110" s="33"/>
      <c r="E110" s="33"/>
      <c r="F110" s="33"/>
      <c r="G110" s="33"/>
      <c r="H110" s="33"/>
      <c r="I110" s="33"/>
      <c r="J110" s="33"/>
      <c r="K110" s="33"/>
      <c r="L110" s="52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3"/>
      <c r="D111" s="33"/>
      <c r="E111" s="276" t="str">
        <f>E7</f>
        <v>Rozhľadňa</v>
      </c>
      <c r="F111" s="277"/>
      <c r="G111" s="277"/>
      <c r="H111" s="277"/>
      <c r="I111" s="33"/>
      <c r="J111" s="33"/>
      <c r="K111" s="33"/>
      <c r="L111" s="52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86</v>
      </c>
      <c r="D112" s="33"/>
      <c r="E112" s="33"/>
      <c r="F112" s="33"/>
      <c r="G112" s="33"/>
      <c r="H112" s="33"/>
      <c r="I112" s="33"/>
      <c r="J112" s="33"/>
      <c r="K112" s="33"/>
      <c r="L112" s="52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47" t="str">
        <f>E9</f>
        <v>02 - Bleskozvod</v>
      </c>
      <c r="F113" s="278"/>
      <c r="G113" s="278"/>
      <c r="H113" s="278"/>
      <c r="I113" s="33"/>
      <c r="J113" s="33"/>
      <c r="K113" s="33"/>
      <c r="L113" s="52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52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19</v>
      </c>
      <c r="D115" s="33"/>
      <c r="E115" s="33"/>
      <c r="F115" s="24" t="str">
        <f>F12</f>
        <v xml:space="preserve"> </v>
      </c>
      <c r="G115" s="33"/>
      <c r="H115" s="33"/>
      <c r="I115" s="26" t="s">
        <v>21</v>
      </c>
      <c r="J115" s="67" t="str">
        <f>IF(J12="","",J12)</f>
        <v>23. 10. 2024</v>
      </c>
      <c r="K115" s="33"/>
      <c r="L115" s="52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52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23</v>
      </c>
      <c r="D117" s="33"/>
      <c r="E117" s="33"/>
      <c r="F117" s="24" t="str">
        <f>E15</f>
        <v xml:space="preserve"> </v>
      </c>
      <c r="G117" s="33"/>
      <c r="H117" s="33"/>
      <c r="I117" s="26" t="s">
        <v>28</v>
      </c>
      <c r="J117" s="29" t="str">
        <f>E21</f>
        <v xml:space="preserve"> </v>
      </c>
      <c r="K117" s="33"/>
      <c r="L117" s="52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26</v>
      </c>
      <c r="D118" s="33"/>
      <c r="E118" s="33"/>
      <c r="F118" s="24" t="str">
        <f>IF(E18="","",E18)</f>
        <v>Vyplň údaj</v>
      </c>
      <c r="G118" s="33"/>
      <c r="H118" s="33"/>
      <c r="I118" s="26" t="s">
        <v>30</v>
      </c>
      <c r="J118" s="29" t="str">
        <f>E24</f>
        <v xml:space="preserve"> </v>
      </c>
      <c r="K118" s="33"/>
      <c r="L118" s="52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52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64"/>
      <c r="B120" s="165"/>
      <c r="C120" s="166" t="s">
        <v>106</v>
      </c>
      <c r="D120" s="167" t="s">
        <v>57</v>
      </c>
      <c r="E120" s="167" t="s">
        <v>53</v>
      </c>
      <c r="F120" s="167" t="s">
        <v>54</v>
      </c>
      <c r="G120" s="167" t="s">
        <v>107</v>
      </c>
      <c r="H120" s="167" t="s">
        <v>108</v>
      </c>
      <c r="I120" s="167" t="s">
        <v>109</v>
      </c>
      <c r="J120" s="168" t="s">
        <v>90</v>
      </c>
      <c r="K120" s="169" t="s">
        <v>110</v>
      </c>
      <c r="L120" s="170"/>
      <c r="M120" s="76" t="s">
        <v>1</v>
      </c>
      <c r="N120" s="77" t="s">
        <v>36</v>
      </c>
      <c r="O120" s="77" t="s">
        <v>111</v>
      </c>
      <c r="P120" s="77" t="s">
        <v>112</v>
      </c>
      <c r="Q120" s="77" t="s">
        <v>113</v>
      </c>
      <c r="R120" s="77" t="s">
        <v>114</v>
      </c>
      <c r="S120" s="77" t="s">
        <v>115</v>
      </c>
      <c r="T120" s="78" t="s">
        <v>116</v>
      </c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</row>
    <row r="121" spans="1:65" s="2" customFormat="1" ht="22.9" customHeight="1">
      <c r="A121" s="31"/>
      <c r="B121" s="32"/>
      <c r="C121" s="83" t="s">
        <v>91</v>
      </c>
      <c r="D121" s="33"/>
      <c r="E121" s="33"/>
      <c r="F121" s="33"/>
      <c r="G121" s="33"/>
      <c r="H121" s="33"/>
      <c r="I121" s="33"/>
      <c r="J121" s="171">
        <f>BK121</f>
        <v>0</v>
      </c>
      <c r="K121" s="33"/>
      <c r="L121" s="36"/>
      <c r="M121" s="79"/>
      <c r="N121" s="172"/>
      <c r="O121" s="80"/>
      <c r="P121" s="173">
        <f>P122+P125+P145</f>
        <v>0</v>
      </c>
      <c r="Q121" s="80"/>
      <c r="R121" s="173">
        <f>R122+R125+R145</f>
        <v>0</v>
      </c>
      <c r="S121" s="80"/>
      <c r="T121" s="174">
        <f>T122+T125+T145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4" t="s">
        <v>71</v>
      </c>
      <c r="AU121" s="14" t="s">
        <v>92</v>
      </c>
      <c r="BK121" s="175">
        <f>BK122+BK125+BK145</f>
        <v>0</v>
      </c>
    </row>
    <row r="122" spans="1:65" s="12" customFormat="1" ht="25.9" customHeight="1">
      <c r="B122" s="176"/>
      <c r="C122" s="177"/>
      <c r="D122" s="178" t="s">
        <v>71</v>
      </c>
      <c r="E122" s="179" t="s">
        <v>117</v>
      </c>
      <c r="F122" s="179" t="s">
        <v>118</v>
      </c>
      <c r="G122" s="177"/>
      <c r="H122" s="177"/>
      <c r="I122" s="180"/>
      <c r="J122" s="181">
        <f>BK122</f>
        <v>0</v>
      </c>
      <c r="K122" s="177"/>
      <c r="L122" s="182"/>
      <c r="M122" s="183"/>
      <c r="N122" s="184"/>
      <c r="O122" s="184"/>
      <c r="P122" s="185">
        <f>P123</f>
        <v>0</v>
      </c>
      <c r="Q122" s="184"/>
      <c r="R122" s="185">
        <f>R123</f>
        <v>0</v>
      </c>
      <c r="S122" s="184"/>
      <c r="T122" s="186">
        <f>T123</f>
        <v>0</v>
      </c>
      <c r="AR122" s="187" t="s">
        <v>80</v>
      </c>
      <c r="AT122" s="188" t="s">
        <v>71</v>
      </c>
      <c r="AU122" s="188" t="s">
        <v>72</v>
      </c>
      <c r="AY122" s="187" t="s">
        <v>119</v>
      </c>
      <c r="BK122" s="189">
        <f>BK123</f>
        <v>0</v>
      </c>
    </row>
    <row r="123" spans="1:65" s="12" customFormat="1" ht="22.9" customHeight="1">
      <c r="B123" s="176"/>
      <c r="C123" s="177"/>
      <c r="D123" s="178" t="s">
        <v>71</v>
      </c>
      <c r="E123" s="190" t="s">
        <v>80</v>
      </c>
      <c r="F123" s="190" t="s">
        <v>120</v>
      </c>
      <c r="G123" s="177"/>
      <c r="H123" s="177"/>
      <c r="I123" s="180"/>
      <c r="J123" s="191">
        <f>BK123</f>
        <v>0</v>
      </c>
      <c r="K123" s="177"/>
      <c r="L123" s="182"/>
      <c r="M123" s="183"/>
      <c r="N123" s="184"/>
      <c r="O123" s="184"/>
      <c r="P123" s="185">
        <f>P124</f>
        <v>0</v>
      </c>
      <c r="Q123" s="184"/>
      <c r="R123" s="185">
        <f>R124</f>
        <v>0</v>
      </c>
      <c r="S123" s="184"/>
      <c r="T123" s="186">
        <f>T124</f>
        <v>0</v>
      </c>
      <c r="AR123" s="187" t="s">
        <v>80</v>
      </c>
      <c r="AT123" s="188" t="s">
        <v>71</v>
      </c>
      <c r="AU123" s="188" t="s">
        <v>80</v>
      </c>
      <c r="AY123" s="187" t="s">
        <v>119</v>
      </c>
      <c r="BK123" s="189">
        <f>BK124</f>
        <v>0</v>
      </c>
    </row>
    <row r="124" spans="1:65" s="2" customFormat="1" ht="16.5" customHeight="1">
      <c r="A124" s="31"/>
      <c r="B124" s="32"/>
      <c r="C124" s="192" t="s">
        <v>80</v>
      </c>
      <c r="D124" s="192" t="s">
        <v>121</v>
      </c>
      <c r="E124" s="193" t="s">
        <v>399</v>
      </c>
      <c r="F124" s="194" t="s">
        <v>120</v>
      </c>
      <c r="G124" s="195" t="s">
        <v>258</v>
      </c>
      <c r="H124" s="196">
        <v>1</v>
      </c>
      <c r="I124" s="197"/>
      <c r="J124" s="198">
        <f>ROUND(I124*H124,2)</f>
        <v>0</v>
      </c>
      <c r="K124" s="199"/>
      <c r="L124" s="36"/>
      <c r="M124" s="200" t="s">
        <v>1</v>
      </c>
      <c r="N124" s="201" t="s">
        <v>38</v>
      </c>
      <c r="O124" s="72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204" t="s">
        <v>125</v>
      </c>
      <c r="AT124" s="204" t="s">
        <v>121</v>
      </c>
      <c r="AU124" s="204" t="s">
        <v>126</v>
      </c>
      <c r="AY124" s="14" t="s">
        <v>119</v>
      </c>
      <c r="BE124" s="205">
        <f>IF(N124="základná",J124,0)</f>
        <v>0</v>
      </c>
      <c r="BF124" s="205">
        <f>IF(N124="znížená",J124,0)</f>
        <v>0</v>
      </c>
      <c r="BG124" s="205">
        <f>IF(N124="zákl. prenesená",J124,0)</f>
        <v>0</v>
      </c>
      <c r="BH124" s="205">
        <f>IF(N124="zníž. prenesená",J124,0)</f>
        <v>0</v>
      </c>
      <c r="BI124" s="205">
        <f>IF(N124="nulová",J124,0)</f>
        <v>0</v>
      </c>
      <c r="BJ124" s="14" t="s">
        <v>126</v>
      </c>
      <c r="BK124" s="205">
        <f>ROUND(I124*H124,2)</f>
        <v>0</v>
      </c>
      <c r="BL124" s="14" t="s">
        <v>125</v>
      </c>
      <c r="BM124" s="204" t="s">
        <v>126</v>
      </c>
    </row>
    <row r="125" spans="1:65" s="12" customFormat="1" ht="25.9" customHeight="1">
      <c r="B125" s="176"/>
      <c r="C125" s="177"/>
      <c r="D125" s="178" t="s">
        <v>71</v>
      </c>
      <c r="E125" s="179" t="s">
        <v>160</v>
      </c>
      <c r="F125" s="179" t="s">
        <v>400</v>
      </c>
      <c r="G125" s="177"/>
      <c r="H125" s="177"/>
      <c r="I125" s="180"/>
      <c r="J125" s="181">
        <f>BK125</f>
        <v>0</v>
      </c>
      <c r="K125" s="177"/>
      <c r="L125" s="182"/>
      <c r="M125" s="183"/>
      <c r="N125" s="184"/>
      <c r="O125" s="184"/>
      <c r="P125" s="185">
        <f>P126</f>
        <v>0</v>
      </c>
      <c r="Q125" s="184"/>
      <c r="R125" s="185">
        <f>R126</f>
        <v>0</v>
      </c>
      <c r="S125" s="184"/>
      <c r="T125" s="186">
        <f>T126</f>
        <v>0</v>
      </c>
      <c r="AR125" s="187" t="s">
        <v>129</v>
      </c>
      <c r="AT125" s="188" t="s">
        <v>71</v>
      </c>
      <c r="AU125" s="188" t="s">
        <v>72</v>
      </c>
      <c r="AY125" s="187" t="s">
        <v>119</v>
      </c>
      <c r="BK125" s="189">
        <f>BK126</f>
        <v>0</v>
      </c>
    </row>
    <row r="126" spans="1:65" s="12" customFormat="1" ht="22.9" customHeight="1">
      <c r="B126" s="176"/>
      <c r="C126" s="177"/>
      <c r="D126" s="178" t="s">
        <v>71</v>
      </c>
      <c r="E126" s="190" t="s">
        <v>401</v>
      </c>
      <c r="F126" s="190" t="s">
        <v>402</v>
      </c>
      <c r="G126" s="177"/>
      <c r="H126" s="177"/>
      <c r="I126" s="180"/>
      <c r="J126" s="191">
        <f>BK126</f>
        <v>0</v>
      </c>
      <c r="K126" s="177"/>
      <c r="L126" s="182"/>
      <c r="M126" s="183"/>
      <c r="N126" s="184"/>
      <c r="O126" s="184"/>
      <c r="P126" s="185">
        <f>SUM(P127:P144)</f>
        <v>0</v>
      </c>
      <c r="Q126" s="184"/>
      <c r="R126" s="185">
        <f>SUM(R127:R144)</f>
        <v>0</v>
      </c>
      <c r="S126" s="184"/>
      <c r="T126" s="186">
        <f>SUM(T127:T144)</f>
        <v>0</v>
      </c>
      <c r="AR126" s="187" t="s">
        <v>129</v>
      </c>
      <c r="AT126" s="188" t="s">
        <v>71</v>
      </c>
      <c r="AU126" s="188" t="s">
        <v>80</v>
      </c>
      <c r="AY126" s="187" t="s">
        <v>119</v>
      </c>
      <c r="BK126" s="189">
        <f>SUM(BK127:BK144)</f>
        <v>0</v>
      </c>
    </row>
    <row r="127" spans="1:65" s="2" customFormat="1" ht="16.5" customHeight="1">
      <c r="A127" s="31"/>
      <c r="B127" s="32"/>
      <c r="C127" s="192" t="s">
        <v>126</v>
      </c>
      <c r="D127" s="192" t="s">
        <v>121</v>
      </c>
      <c r="E127" s="193" t="s">
        <v>403</v>
      </c>
      <c r="F127" s="194" t="s">
        <v>404</v>
      </c>
      <c r="G127" s="195" t="s">
        <v>215</v>
      </c>
      <c r="H127" s="196">
        <v>3</v>
      </c>
      <c r="I127" s="197"/>
      <c r="J127" s="198">
        <f t="shared" ref="J127:J144" si="0">ROUND(I127*H127,2)</f>
        <v>0</v>
      </c>
      <c r="K127" s="199"/>
      <c r="L127" s="36"/>
      <c r="M127" s="200" t="s">
        <v>1</v>
      </c>
      <c r="N127" s="201" t="s">
        <v>38</v>
      </c>
      <c r="O127" s="72"/>
      <c r="P127" s="202">
        <f t="shared" ref="P127:P144" si="1">O127*H127</f>
        <v>0</v>
      </c>
      <c r="Q127" s="202">
        <v>0</v>
      </c>
      <c r="R127" s="202">
        <f t="shared" ref="R127:R144" si="2">Q127*H127</f>
        <v>0</v>
      </c>
      <c r="S127" s="202">
        <v>0</v>
      </c>
      <c r="T127" s="203">
        <f t="shared" ref="T127:T144" si="3"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4" t="s">
        <v>285</v>
      </c>
      <c r="AT127" s="204" t="s">
        <v>121</v>
      </c>
      <c r="AU127" s="204" t="s">
        <v>126</v>
      </c>
      <c r="AY127" s="14" t="s">
        <v>119</v>
      </c>
      <c r="BE127" s="205">
        <f t="shared" ref="BE127:BE144" si="4">IF(N127="základná",J127,0)</f>
        <v>0</v>
      </c>
      <c r="BF127" s="205">
        <f t="shared" ref="BF127:BF144" si="5">IF(N127="znížená",J127,0)</f>
        <v>0</v>
      </c>
      <c r="BG127" s="205">
        <f t="shared" ref="BG127:BG144" si="6">IF(N127="zákl. prenesená",J127,0)</f>
        <v>0</v>
      </c>
      <c r="BH127" s="205">
        <f t="shared" ref="BH127:BH144" si="7">IF(N127="zníž. prenesená",J127,0)</f>
        <v>0</v>
      </c>
      <c r="BI127" s="205">
        <f t="shared" ref="BI127:BI144" si="8">IF(N127="nulová",J127,0)</f>
        <v>0</v>
      </c>
      <c r="BJ127" s="14" t="s">
        <v>126</v>
      </c>
      <c r="BK127" s="205">
        <f t="shared" ref="BK127:BK144" si="9">ROUND(I127*H127,2)</f>
        <v>0</v>
      </c>
      <c r="BL127" s="14" t="s">
        <v>285</v>
      </c>
      <c r="BM127" s="204" t="s">
        <v>125</v>
      </c>
    </row>
    <row r="128" spans="1:65" s="2" customFormat="1" ht="16.5" customHeight="1">
      <c r="A128" s="31"/>
      <c r="B128" s="32"/>
      <c r="C128" s="192" t="s">
        <v>129</v>
      </c>
      <c r="D128" s="192" t="s">
        <v>121</v>
      </c>
      <c r="E128" s="193" t="s">
        <v>405</v>
      </c>
      <c r="F128" s="194" t="s">
        <v>406</v>
      </c>
      <c r="G128" s="195" t="s">
        <v>157</v>
      </c>
      <c r="H128" s="196">
        <v>2</v>
      </c>
      <c r="I128" s="197"/>
      <c r="J128" s="198">
        <f t="shared" si="0"/>
        <v>0</v>
      </c>
      <c r="K128" s="199"/>
      <c r="L128" s="36"/>
      <c r="M128" s="200" t="s">
        <v>1</v>
      </c>
      <c r="N128" s="201" t="s">
        <v>38</v>
      </c>
      <c r="O128" s="72"/>
      <c r="P128" s="202">
        <f t="shared" si="1"/>
        <v>0</v>
      </c>
      <c r="Q128" s="202">
        <v>0</v>
      </c>
      <c r="R128" s="202">
        <f t="shared" si="2"/>
        <v>0</v>
      </c>
      <c r="S128" s="202">
        <v>0</v>
      </c>
      <c r="T128" s="203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204" t="s">
        <v>285</v>
      </c>
      <c r="AT128" s="204" t="s">
        <v>121</v>
      </c>
      <c r="AU128" s="204" t="s">
        <v>126</v>
      </c>
      <c r="AY128" s="14" t="s">
        <v>119</v>
      </c>
      <c r="BE128" s="205">
        <f t="shared" si="4"/>
        <v>0</v>
      </c>
      <c r="BF128" s="205">
        <f t="shared" si="5"/>
        <v>0</v>
      </c>
      <c r="BG128" s="205">
        <f t="shared" si="6"/>
        <v>0</v>
      </c>
      <c r="BH128" s="205">
        <f t="shared" si="7"/>
        <v>0</v>
      </c>
      <c r="BI128" s="205">
        <f t="shared" si="8"/>
        <v>0</v>
      </c>
      <c r="BJ128" s="14" t="s">
        <v>126</v>
      </c>
      <c r="BK128" s="205">
        <f t="shared" si="9"/>
        <v>0</v>
      </c>
      <c r="BL128" s="14" t="s">
        <v>285</v>
      </c>
      <c r="BM128" s="204" t="s">
        <v>132</v>
      </c>
    </row>
    <row r="129" spans="1:65" s="2" customFormat="1" ht="16.5" customHeight="1">
      <c r="A129" s="31"/>
      <c r="B129" s="32"/>
      <c r="C129" s="192" t="s">
        <v>125</v>
      </c>
      <c r="D129" s="192" t="s">
        <v>121</v>
      </c>
      <c r="E129" s="193" t="s">
        <v>407</v>
      </c>
      <c r="F129" s="194" t="s">
        <v>408</v>
      </c>
      <c r="G129" s="195" t="s">
        <v>157</v>
      </c>
      <c r="H129" s="196">
        <v>2</v>
      </c>
      <c r="I129" s="197"/>
      <c r="J129" s="198">
        <f t="shared" si="0"/>
        <v>0</v>
      </c>
      <c r="K129" s="199"/>
      <c r="L129" s="36"/>
      <c r="M129" s="200" t="s">
        <v>1</v>
      </c>
      <c r="N129" s="201" t="s">
        <v>38</v>
      </c>
      <c r="O129" s="72"/>
      <c r="P129" s="202">
        <f t="shared" si="1"/>
        <v>0</v>
      </c>
      <c r="Q129" s="202">
        <v>0</v>
      </c>
      <c r="R129" s="202">
        <f t="shared" si="2"/>
        <v>0</v>
      </c>
      <c r="S129" s="202">
        <v>0</v>
      </c>
      <c r="T129" s="203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4" t="s">
        <v>285</v>
      </c>
      <c r="AT129" s="204" t="s">
        <v>121</v>
      </c>
      <c r="AU129" s="204" t="s">
        <v>126</v>
      </c>
      <c r="AY129" s="14" t="s">
        <v>119</v>
      </c>
      <c r="BE129" s="205">
        <f t="shared" si="4"/>
        <v>0</v>
      </c>
      <c r="BF129" s="205">
        <f t="shared" si="5"/>
        <v>0</v>
      </c>
      <c r="BG129" s="205">
        <f t="shared" si="6"/>
        <v>0</v>
      </c>
      <c r="BH129" s="205">
        <f t="shared" si="7"/>
        <v>0</v>
      </c>
      <c r="BI129" s="205">
        <f t="shared" si="8"/>
        <v>0</v>
      </c>
      <c r="BJ129" s="14" t="s">
        <v>126</v>
      </c>
      <c r="BK129" s="205">
        <f t="shared" si="9"/>
        <v>0</v>
      </c>
      <c r="BL129" s="14" t="s">
        <v>285</v>
      </c>
      <c r="BM129" s="204" t="s">
        <v>142</v>
      </c>
    </row>
    <row r="130" spans="1:65" s="2" customFormat="1" ht="16.5" customHeight="1">
      <c r="A130" s="31"/>
      <c r="B130" s="32"/>
      <c r="C130" s="206" t="s">
        <v>136</v>
      </c>
      <c r="D130" s="206" t="s">
        <v>160</v>
      </c>
      <c r="E130" s="207" t="s">
        <v>409</v>
      </c>
      <c r="F130" s="208" t="s">
        <v>410</v>
      </c>
      <c r="G130" s="209" t="s">
        <v>157</v>
      </c>
      <c r="H130" s="210">
        <v>2</v>
      </c>
      <c r="I130" s="211"/>
      <c r="J130" s="212">
        <f t="shared" si="0"/>
        <v>0</v>
      </c>
      <c r="K130" s="213"/>
      <c r="L130" s="214"/>
      <c r="M130" s="215" t="s">
        <v>1</v>
      </c>
      <c r="N130" s="216" t="s">
        <v>38</v>
      </c>
      <c r="O130" s="72"/>
      <c r="P130" s="202">
        <f t="shared" si="1"/>
        <v>0</v>
      </c>
      <c r="Q130" s="202">
        <v>0</v>
      </c>
      <c r="R130" s="202">
        <f t="shared" si="2"/>
        <v>0</v>
      </c>
      <c r="S130" s="202">
        <v>0</v>
      </c>
      <c r="T130" s="203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4" t="s">
        <v>411</v>
      </c>
      <c r="AT130" s="204" t="s">
        <v>160</v>
      </c>
      <c r="AU130" s="204" t="s">
        <v>126</v>
      </c>
      <c r="AY130" s="14" t="s">
        <v>119</v>
      </c>
      <c r="BE130" s="205">
        <f t="shared" si="4"/>
        <v>0</v>
      </c>
      <c r="BF130" s="205">
        <f t="shared" si="5"/>
        <v>0</v>
      </c>
      <c r="BG130" s="205">
        <f t="shared" si="6"/>
        <v>0</v>
      </c>
      <c r="BH130" s="205">
        <f t="shared" si="7"/>
        <v>0</v>
      </c>
      <c r="BI130" s="205">
        <f t="shared" si="8"/>
        <v>0</v>
      </c>
      <c r="BJ130" s="14" t="s">
        <v>126</v>
      </c>
      <c r="BK130" s="205">
        <f t="shared" si="9"/>
        <v>0</v>
      </c>
      <c r="BL130" s="14" t="s">
        <v>285</v>
      </c>
      <c r="BM130" s="204" t="s">
        <v>146</v>
      </c>
    </row>
    <row r="131" spans="1:65" s="2" customFormat="1" ht="24.2" customHeight="1">
      <c r="A131" s="31"/>
      <c r="B131" s="32"/>
      <c r="C131" s="192" t="s">
        <v>132</v>
      </c>
      <c r="D131" s="192" t="s">
        <v>121</v>
      </c>
      <c r="E131" s="193" t="s">
        <v>412</v>
      </c>
      <c r="F131" s="194" t="s">
        <v>413</v>
      </c>
      <c r="G131" s="195" t="s">
        <v>215</v>
      </c>
      <c r="H131" s="196">
        <v>132.5</v>
      </c>
      <c r="I131" s="197"/>
      <c r="J131" s="198">
        <f t="shared" si="0"/>
        <v>0</v>
      </c>
      <c r="K131" s="199"/>
      <c r="L131" s="36"/>
      <c r="M131" s="200" t="s">
        <v>1</v>
      </c>
      <c r="N131" s="201" t="s">
        <v>38</v>
      </c>
      <c r="O131" s="72"/>
      <c r="P131" s="202">
        <f t="shared" si="1"/>
        <v>0</v>
      </c>
      <c r="Q131" s="202">
        <v>0</v>
      </c>
      <c r="R131" s="202">
        <f t="shared" si="2"/>
        <v>0</v>
      </c>
      <c r="S131" s="202">
        <v>0</v>
      </c>
      <c r="T131" s="203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4" t="s">
        <v>285</v>
      </c>
      <c r="AT131" s="204" t="s">
        <v>121</v>
      </c>
      <c r="AU131" s="204" t="s">
        <v>126</v>
      </c>
      <c r="AY131" s="14" t="s">
        <v>119</v>
      </c>
      <c r="BE131" s="205">
        <f t="shared" si="4"/>
        <v>0</v>
      </c>
      <c r="BF131" s="205">
        <f t="shared" si="5"/>
        <v>0</v>
      </c>
      <c r="BG131" s="205">
        <f t="shared" si="6"/>
        <v>0</v>
      </c>
      <c r="BH131" s="205">
        <f t="shared" si="7"/>
        <v>0</v>
      </c>
      <c r="BI131" s="205">
        <f t="shared" si="8"/>
        <v>0</v>
      </c>
      <c r="BJ131" s="14" t="s">
        <v>126</v>
      </c>
      <c r="BK131" s="205">
        <f t="shared" si="9"/>
        <v>0</v>
      </c>
      <c r="BL131" s="14" t="s">
        <v>285</v>
      </c>
      <c r="BM131" s="204" t="s">
        <v>149</v>
      </c>
    </row>
    <row r="132" spans="1:65" s="2" customFormat="1" ht="16.5" customHeight="1">
      <c r="A132" s="31"/>
      <c r="B132" s="32"/>
      <c r="C132" s="206" t="s">
        <v>143</v>
      </c>
      <c r="D132" s="206" t="s">
        <v>160</v>
      </c>
      <c r="E132" s="207" t="s">
        <v>414</v>
      </c>
      <c r="F132" s="208" t="s">
        <v>415</v>
      </c>
      <c r="G132" s="209" t="s">
        <v>416</v>
      </c>
      <c r="H132" s="210">
        <v>53</v>
      </c>
      <c r="I132" s="211"/>
      <c r="J132" s="212">
        <f t="shared" si="0"/>
        <v>0</v>
      </c>
      <c r="K132" s="213"/>
      <c r="L132" s="214"/>
      <c r="M132" s="215" t="s">
        <v>1</v>
      </c>
      <c r="N132" s="216" t="s">
        <v>38</v>
      </c>
      <c r="O132" s="72"/>
      <c r="P132" s="202">
        <f t="shared" si="1"/>
        <v>0</v>
      </c>
      <c r="Q132" s="202">
        <v>0</v>
      </c>
      <c r="R132" s="202">
        <f t="shared" si="2"/>
        <v>0</v>
      </c>
      <c r="S132" s="202">
        <v>0</v>
      </c>
      <c r="T132" s="203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4" t="s">
        <v>411</v>
      </c>
      <c r="AT132" s="204" t="s">
        <v>160</v>
      </c>
      <c r="AU132" s="204" t="s">
        <v>126</v>
      </c>
      <c r="AY132" s="14" t="s">
        <v>119</v>
      </c>
      <c r="BE132" s="205">
        <f t="shared" si="4"/>
        <v>0</v>
      </c>
      <c r="BF132" s="205">
        <f t="shared" si="5"/>
        <v>0</v>
      </c>
      <c r="BG132" s="205">
        <f t="shared" si="6"/>
        <v>0</v>
      </c>
      <c r="BH132" s="205">
        <f t="shared" si="7"/>
        <v>0</v>
      </c>
      <c r="BI132" s="205">
        <f t="shared" si="8"/>
        <v>0</v>
      </c>
      <c r="BJ132" s="14" t="s">
        <v>126</v>
      </c>
      <c r="BK132" s="205">
        <f t="shared" si="9"/>
        <v>0</v>
      </c>
      <c r="BL132" s="14" t="s">
        <v>285</v>
      </c>
      <c r="BM132" s="204" t="s">
        <v>154</v>
      </c>
    </row>
    <row r="133" spans="1:65" s="2" customFormat="1" ht="24.2" customHeight="1">
      <c r="A133" s="31"/>
      <c r="B133" s="32"/>
      <c r="C133" s="192" t="s">
        <v>142</v>
      </c>
      <c r="D133" s="192" t="s">
        <v>121</v>
      </c>
      <c r="E133" s="193" t="s">
        <v>417</v>
      </c>
      <c r="F133" s="194" t="s">
        <v>418</v>
      </c>
      <c r="G133" s="195" t="s">
        <v>157</v>
      </c>
      <c r="H133" s="196">
        <v>6</v>
      </c>
      <c r="I133" s="197"/>
      <c r="J133" s="198">
        <f t="shared" si="0"/>
        <v>0</v>
      </c>
      <c r="K133" s="199"/>
      <c r="L133" s="36"/>
      <c r="M133" s="200" t="s">
        <v>1</v>
      </c>
      <c r="N133" s="201" t="s">
        <v>38</v>
      </c>
      <c r="O133" s="72"/>
      <c r="P133" s="202">
        <f t="shared" si="1"/>
        <v>0</v>
      </c>
      <c r="Q133" s="202">
        <v>0</v>
      </c>
      <c r="R133" s="202">
        <f t="shared" si="2"/>
        <v>0</v>
      </c>
      <c r="S133" s="202">
        <v>0</v>
      </c>
      <c r="T133" s="203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4" t="s">
        <v>285</v>
      </c>
      <c r="AT133" s="204" t="s">
        <v>121</v>
      </c>
      <c r="AU133" s="204" t="s">
        <v>126</v>
      </c>
      <c r="AY133" s="14" t="s">
        <v>119</v>
      </c>
      <c r="BE133" s="205">
        <f t="shared" si="4"/>
        <v>0</v>
      </c>
      <c r="BF133" s="205">
        <f t="shared" si="5"/>
        <v>0</v>
      </c>
      <c r="BG133" s="205">
        <f t="shared" si="6"/>
        <v>0</v>
      </c>
      <c r="BH133" s="205">
        <f t="shared" si="7"/>
        <v>0</v>
      </c>
      <c r="BI133" s="205">
        <f t="shared" si="8"/>
        <v>0</v>
      </c>
      <c r="BJ133" s="14" t="s">
        <v>126</v>
      </c>
      <c r="BK133" s="205">
        <f t="shared" si="9"/>
        <v>0</v>
      </c>
      <c r="BL133" s="14" t="s">
        <v>285</v>
      </c>
      <c r="BM133" s="204" t="s">
        <v>171</v>
      </c>
    </row>
    <row r="134" spans="1:65" s="2" customFormat="1" ht="24.2" customHeight="1">
      <c r="A134" s="31"/>
      <c r="B134" s="32"/>
      <c r="C134" s="206" t="s">
        <v>150</v>
      </c>
      <c r="D134" s="206" t="s">
        <v>160</v>
      </c>
      <c r="E134" s="207" t="s">
        <v>419</v>
      </c>
      <c r="F134" s="208" t="s">
        <v>420</v>
      </c>
      <c r="G134" s="209" t="s">
        <v>157</v>
      </c>
      <c r="H134" s="210">
        <v>6</v>
      </c>
      <c r="I134" s="211"/>
      <c r="J134" s="212">
        <f t="shared" si="0"/>
        <v>0</v>
      </c>
      <c r="K134" s="213"/>
      <c r="L134" s="214"/>
      <c r="M134" s="215" t="s">
        <v>1</v>
      </c>
      <c r="N134" s="216" t="s">
        <v>38</v>
      </c>
      <c r="O134" s="72"/>
      <c r="P134" s="202">
        <f t="shared" si="1"/>
        <v>0</v>
      </c>
      <c r="Q134" s="202">
        <v>0</v>
      </c>
      <c r="R134" s="202">
        <f t="shared" si="2"/>
        <v>0</v>
      </c>
      <c r="S134" s="202">
        <v>0</v>
      </c>
      <c r="T134" s="203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4" t="s">
        <v>411</v>
      </c>
      <c r="AT134" s="204" t="s">
        <v>160</v>
      </c>
      <c r="AU134" s="204" t="s">
        <v>126</v>
      </c>
      <c r="AY134" s="14" t="s">
        <v>119</v>
      </c>
      <c r="BE134" s="205">
        <f t="shared" si="4"/>
        <v>0</v>
      </c>
      <c r="BF134" s="205">
        <f t="shared" si="5"/>
        <v>0</v>
      </c>
      <c r="BG134" s="205">
        <f t="shared" si="6"/>
        <v>0</v>
      </c>
      <c r="BH134" s="205">
        <f t="shared" si="7"/>
        <v>0</v>
      </c>
      <c r="BI134" s="205">
        <f t="shared" si="8"/>
        <v>0</v>
      </c>
      <c r="BJ134" s="14" t="s">
        <v>126</v>
      </c>
      <c r="BK134" s="205">
        <f t="shared" si="9"/>
        <v>0</v>
      </c>
      <c r="BL134" s="14" t="s">
        <v>285</v>
      </c>
      <c r="BM134" s="204" t="s">
        <v>175</v>
      </c>
    </row>
    <row r="135" spans="1:65" s="2" customFormat="1" ht="24.2" customHeight="1">
      <c r="A135" s="31"/>
      <c r="B135" s="32"/>
      <c r="C135" s="192" t="s">
        <v>146</v>
      </c>
      <c r="D135" s="192" t="s">
        <v>121</v>
      </c>
      <c r="E135" s="193" t="s">
        <v>421</v>
      </c>
      <c r="F135" s="194" t="s">
        <v>422</v>
      </c>
      <c r="G135" s="195" t="s">
        <v>215</v>
      </c>
      <c r="H135" s="196">
        <v>50</v>
      </c>
      <c r="I135" s="197"/>
      <c r="J135" s="198">
        <f t="shared" si="0"/>
        <v>0</v>
      </c>
      <c r="K135" s="199"/>
      <c r="L135" s="36"/>
      <c r="M135" s="200" t="s">
        <v>1</v>
      </c>
      <c r="N135" s="201" t="s">
        <v>38</v>
      </c>
      <c r="O135" s="72"/>
      <c r="P135" s="202">
        <f t="shared" si="1"/>
        <v>0</v>
      </c>
      <c r="Q135" s="202">
        <v>0</v>
      </c>
      <c r="R135" s="202">
        <f t="shared" si="2"/>
        <v>0</v>
      </c>
      <c r="S135" s="202">
        <v>0</v>
      </c>
      <c r="T135" s="203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4" t="s">
        <v>285</v>
      </c>
      <c r="AT135" s="204" t="s">
        <v>121</v>
      </c>
      <c r="AU135" s="204" t="s">
        <v>126</v>
      </c>
      <c r="AY135" s="14" t="s">
        <v>119</v>
      </c>
      <c r="BE135" s="205">
        <f t="shared" si="4"/>
        <v>0</v>
      </c>
      <c r="BF135" s="205">
        <f t="shared" si="5"/>
        <v>0</v>
      </c>
      <c r="BG135" s="205">
        <f t="shared" si="6"/>
        <v>0</v>
      </c>
      <c r="BH135" s="205">
        <f t="shared" si="7"/>
        <v>0</v>
      </c>
      <c r="BI135" s="205">
        <f t="shared" si="8"/>
        <v>0</v>
      </c>
      <c r="BJ135" s="14" t="s">
        <v>126</v>
      </c>
      <c r="BK135" s="205">
        <f t="shared" si="9"/>
        <v>0</v>
      </c>
      <c r="BL135" s="14" t="s">
        <v>285</v>
      </c>
      <c r="BM135" s="204" t="s">
        <v>7</v>
      </c>
    </row>
    <row r="136" spans="1:65" s="2" customFormat="1" ht="16.5" customHeight="1">
      <c r="A136" s="31"/>
      <c r="B136" s="32"/>
      <c r="C136" s="206" t="s">
        <v>159</v>
      </c>
      <c r="D136" s="206" t="s">
        <v>160</v>
      </c>
      <c r="E136" s="207" t="s">
        <v>423</v>
      </c>
      <c r="F136" s="208" t="s">
        <v>424</v>
      </c>
      <c r="G136" s="209" t="s">
        <v>416</v>
      </c>
      <c r="H136" s="210">
        <v>50</v>
      </c>
      <c r="I136" s="211"/>
      <c r="J136" s="212">
        <f t="shared" si="0"/>
        <v>0</v>
      </c>
      <c r="K136" s="213"/>
      <c r="L136" s="214"/>
      <c r="M136" s="215" t="s">
        <v>1</v>
      </c>
      <c r="N136" s="216" t="s">
        <v>38</v>
      </c>
      <c r="O136" s="72"/>
      <c r="P136" s="202">
        <f t="shared" si="1"/>
        <v>0</v>
      </c>
      <c r="Q136" s="202">
        <v>0</v>
      </c>
      <c r="R136" s="202">
        <f t="shared" si="2"/>
        <v>0</v>
      </c>
      <c r="S136" s="202">
        <v>0</v>
      </c>
      <c r="T136" s="203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4" t="s">
        <v>411</v>
      </c>
      <c r="AT136" s="204" t="s">
        <v>160</v>
      </c>
      <c r="AU136" s="204" t="s">
        <v>126</v>
      </c>
      <c r="AY136" s="14" t="s">
        <v>119</v>
      </c>
      <c r="BE136" s="205">
        <f t="shared" si="4"/>
        <v>0</v>
      </c>
      <c r="BF136" s="205">
        <f t="shared" si="5"/>
        <v>0</v>
      </c>
      <c r="BG136" s="205">
        <f t="shared" si="6"/>
        <v>0</v>
      </c>
      <c r="BH136" s="205">
        <f t="shared" si="7"/>
        <v>0</v>
      </c>
      <c r="BI136" s="205">
        <f t="shared" si="8"/>
        <v>0</v>
      </c>
      <c r="BJ136" s="14" t="s">
        <v>126</v>
      </c>
      <c r="BK136" s="205">
        <f t="shared" si="9"/>
        <v>0</v>
      </c>
      <c r="BL136" s="14" t="s">
        <v>285</v>
      </c>
      <c r="BM136" s="204" t="s">
        <v>181</v>
      </c>
    </row>
    <row r="137" spans="1:65" s="2" customFormat="1" ht="16.5" customHeight="1">
      <c r="A137" s="31"/>
      <c r="B137" s="32"/>
      <c r="C137" s="192" t="s">
        <v>149</v>
      </c>
      <c r="D137" s="192" t="s">
        <v>121</v>
      </c>
      <c r="E137" s="193" t="s">
        <v>425</v>
      </c>
      <c r="F137" s="194" t="s">
        <v>426</v>
      </c>
      <c r="G137" s="195" t="s">
        <v>157</v>
      </c>
      <c r="H137" s="196">
        <v>6</v>
      </c>
      <c r="I137" s="197"/>
      <c r="J137" s="198">
        <f t="shared" si="0"/>
        <v>0</v>
      </c>
      <c r="K137" s="199"/>
      <c r="L137" s="36"/>
      <c r="M137" s="200" t="s">
        <v>1</v>
      </c>
      <c r="N137" s="201" t="s">
        <v>38</v>
      </c>
      <c r="O137" s="72"/>
      <c r="P137" s="202">
        <f t="shared" si="1"/>
        <v>0</v>
      </c>
      <c r="Q137" s="202">
        <v>0</v>
      </c>
      <c r="R137" s="202">
        <f t="shared" si="2"/>
        <v>0</v>
      </c>
      <c r="S137" s="202">
        <v>0</v>
      </c>
      <c r="T137" s="203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04" t="s">
        <v>285</v>
      </c>
      <c r="AT137" s="204" t="s">
        <v>121</v>
      </c>
      <c r="AU137" s="204" t="s">
        <v>126</v>
      </c>
      <c r="AY137" s="14" t="s">
        <v>119</v>
      </c>
      <c r="BE137" s="205">
        <f t="shared" si="4"/>
        <v>0</v>
      </c>
      <c r="BF137" s="205">
        <f t="shared" si="5"/>
        <v>0</v>
      </c>
      <c r="BG137" s="205">
        <f t="shared" si="6"/>
        <v>0</v>
      </c>
      <c r="BH137" s="205">
        <f t="shared" si="7"/>
        <v>0</v>
      </c>
      <c r="BI137" s="205">
        <f t="shared" si="8"/>
        <v>0</v>
      </c>
      <c r="BJ137" s="14" t="s">
        <v>126</v>
      </c>
      <c r="BK137" s="205">
        <f t="shared" si="9"/>
        <v>0</v>
      </c>
      <c r="BL137" s="14" t="s">
        <v>285</v>
      </c>
      <c r="BM137" s="204" t="s">
        <v>185</v>
      </c>
    </row>
    <row r="138" spans="1:65" s="2" customFormat="1" ht="16.5" customHeight="1">
      <c r="A138" s="31"/>
      <c r="B138" s="32"/>
      <c r="C138" s="206" t="s">
        <v>168</v>
      </c>
      <c r="D138" s="206" t="s">
        <v>160</v>
      </c>
      <c r="E138" s="207" t="s">
        <v>427</v>
      </c>
      <c r="F138" s="208" t="s">
        <v>428</v>
      </c>
      <c r="G138" s="209" t="s">
        <v>157</v>
      </c>
      <c r="H138" s="210">
        <v>6</v>
      </c>
      <c r="I138" s="211"/>
      <c r="J138" s="212">
        <f t="shared" si="0"/>
        <v>0</v>
      </c>
      <c r="K138" s="213"/>
      <c r="L138" s="214"/>
      <c r="M138" s="215" t="s">
        <v>1</v>
      </c>
      <c r="N138" s="216" t="s">
        <v>38</v>
      </c>
      <c r="O138" s="72"/>
      <c r="P138" s="202">
        <f t="shared" si="1"/>
        <v>0</v>
      </c>
      <c r="Q138" s="202">
        <v>0</v>
      </c>
      <c r="R138" s="202">
        <f t="shared" si="2"/>
        <v>0</v>
      </c>
      <c r="S138" s="202">
        <v>0</v>
      </c>
      <c r="T138" s="203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04" t="s">
        <v>411</v>
      </c>
      <c r="AT138" s="204" t="s">
        <v>160</v>
      </c>
      <c r="AU138" s="204" t="s">
        <v>126</v>
      </c>
      <c r="AY138" s="14" t="s">
        <v>119</v>
      </c>
      <c r="BE138" s="205">
        <f t="shared" si="4"/>
        <v>0</v>
      </c>
      <c r="BF138" s="205">
        <f t="shared" si="5"/>
        <v>0</v>
      </c>
      <c r="BG138" s="205">
        <f t="shared" si="6"/>
        <v>0</v>
      </c>
      <c r="BH138" s="205">
        <f t="shared" si="7"/>
        <v>0</v>
      </c>
      <c r="BI138" s="205">
        <f t="shared" si="8"/>
        <v>0</v>
      </c>
      <c r="BJ138" s="14" t="s">
        <v>126</v>
      </c>
      <c r="BK138" s="205">
        <f t="shared" si="9"/>
        <v>0</v>
      </c>
      <c r="BL138" s="14" t="s">
        <v>285</v>
      </c>
      <c r="BM138" s="204" t="s">
        <v>196</v>
      </c>
    </row>
    <row r="139" spans="1:65" s="2" customFormat="1" ht="16.5" customHeight="1">
      <c r="A139" s="31"/>
      <c r="B139" s="32"/>
      <c r="C139" s="192" t="s">
        <v>154</v>
      </c>
      <c r="D139" s="192" t="s">
        <v>121</v>
      </c>
      <c r="E139" s="193" t="s">
        <v>429</v>
      </c>
      <c r="F139" s="194" t="s">
        <v>430</v>
      </c>
      <c r="G139" s="195" t="s">
        <v>157</v>
      </c>
      <c r="H139" s="196">
        <v>2</v>
      </c>
      <c r="I139" s="197"/>
      <c r="J139" s="198">
        <f t="shared" si="0"/>
        <v>0</v>
      </c>
      <c r="K139" s="199"/>
      <c r="L139" s="36"/>
      <c r="M139" s="200" t="s">
        <v>1</v>
      </c>
      <c r="N139" s="201" t="s">
        <v>38</v>
      </c>
      <c r="O139" s="72"/>
      <c r="P139" s="202">
        <f t="shared" si="1"/>
        <v>0</v>
      </c>
      <c r="Q139" s="202">
        <v>0</v>
      </c>
      <c r="R139" s="202">
        <f t="shared" si="2"/>
        <v>0</v>
      </c>
      <c r="S139" s="202">
        <v>0</v>
      </c>
      <c r="T139" s="203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4" t="s">
        <v>285</v>
      </c>
      <c r="AT139" s="204" t="s">
        <v>121</v>
      </c>
      <c r="AU139" s="204" t="s">
        <v>126</v>
      </c>
      <c r="AY139" s="14" t="s">
        <v>119</v>
      </c>
      <c r="BE139" s="205">
        <f t="shared" si="4"/>
        <v>0</v>
      </c>
      <c r="BF139" s="205">
        <f t="shared" si="5"/>
        <v>0</v>
      </c>
      <c r="BG139" s="205">
        <f t="shared" si="6"/>
        <v>0</v>
      </c>
      <c r="BH139" s="205">
        <f t="shared" si="7"/>
        <v>0</v>
      </c>
      <c r="BI139" s="205">
        <f t="shared" si="8"/>
        <v>0</v>
      </c>
      <c r="BJ139" s="14" t="s">
        <v>126</v>
      </c>
      <c r="BK139" s="205">
        <f t="shared" si="9"/>
        <v>0</v>
      </c>
      <c r="BL139" s="14" t="s">
        <v>285</v>
      </c>
      <c r="BM139" s="204" t="s">
        <v>207</v>
      </c>
    </row>
    <row r="140" spans="1:65" s="2" customFormat="1" ht="16.5" customHeight="1">
      <c r="A140" s="31"/>
      <c r="B140" s="32"/>
      <c r="C140" s="206" t="s">
        <v>176</v>
      </c>
      <c r="D140" s="206" t="s">
        <v>160</v>
      </c>
      <c r="E140" s="207" t="s">
        <v>431</v>
      </c>
      <c r="F140" s="208" t="s">
        <v>432</v>
      </c>
      <c r="G140" s="209" t="s">
        <v>157</v>
      </c>
      <c r="H140" s="210">
        <v>2</v>
      </c>
      <c r="I140" s="211"/>
      <c r="J140" s="212">
        <f t="shared" si="0"/>
        <v>0</v>
      </c>
      <c r="K140" s="213"/>
      <c r="L140" s="214"/>
      <c r="M140" s="215" t="s">
        <v>1</v>
      </c>
      <c r="N140" s="216" t="s">
        <v>38</v>
      </c>
      <c r="O140" s="72"/>
      <c r="P140" s="202">
        <f t="shared" si="1"/>
        <v>0</v>
      </c>
      <c r="Q140" s="202">
        <v>0</v>
      </c>
      <c r="R140" s="202">
        <f t="shared" si="2"/>
        <v>0</v>
      </c>
      <c r="S140" s="202">
        <v>0</v>
      </c>
      <c r="T140" s="203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4" t="s">
        <v>411</v>
      </c>
      <c r="AT140" s="204" t="s">
        <v>160</v>
      </c>
      <c r="AU140" s="204" t="s">
        <v>126</v>
      </c>
      <c r="AY140" s="14" t="s">
        <v>119</v>
      </c>
      <c r="BE140" s="205">
        <f t="shared" si="4"/>
        <v>0</v>
      </c>
      <c r="BF140" s="205">
        <f t="shared" si="5"/>
        <v>0</v>
      </c>
      <c r="BG140" s="205">
        <f t="shared" si="6"/>
        <v>0</v>
      </c>
      <c r="BH140" s="205">
        <f t="shared" si="7"/>
        <v>0</v>
      </c>
      <c r="BI140" s="205">
        <f t="shared" si="8"/>
        <v>0</v>
      </c>
      <c r="BJ140" s="14" t="s">
        <v>126</v>
      </c>
      <c r="BK140" s="205">
        <f t="shared" si="9"/>
        <v>0</v>
      </c>
      <c r="BL140" s="14" t="s">
        <v>285</v>
      </c>
      <c r="BM140" s="204" t="s">
        <v>210</v>
      </c>
    </row>
    <row r="141" spans="1:65" s="2" customFormat="1" ht="24.2" customHeight="1">
      <c r="A141" s="31"/>
      <c r="B141" s="32"/>
      <c r="C141" s="192" t="s">
        <v>171</v>
      </c>
      <c r="D141" s="192" t="s">
        <v>121</v>
      </c>
      <c r="E141" s="193" t="s">
        <v>433</v>
      </c>
      <c r="F141" s="194" t="s">
        <v>434</v>
      </c>
      <c r="G141" s="195" t="s">
        <v>157</v>
      </c>
      <c r="H141" s="196">
        <v>6</v>
      </c>
      <c r="I141" s="197"/>
      <c r="J141" s="198">
        <f t="shared" si="0"/>
        <v>0</v>
      </c>
      <c r="K141" s="199"/>
      <c r="L141" s="36"/>
      <c r="M141" s="200" t="s">
        <v>1</v>
      </c>
      <c r="N141" s="201" t="s">
        <v>38</v>
      </c>
      <c r="O141" s="72"/>
      <c r="P141" s="202">
        <f t="shared" si="1"/>
        <v>0</v>
      </c>
      <c r="Q141" s="202">
        <v>0</v>
      </c>
      <c r="R141" s="202">
        <f t="shared" si="2"/>
        <v>0</v>
      </c>
      <c r="S141" s="202">
        <v>0</v>
      </c>
      <c r="T141" s="203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04" t="s">
        <v>285</v>
      </c>
      <c r="AT141" s="204" t="s">
        <v>121</v>
      </c>
      <c r="AU141" s="204" t="s">
        <v>126</v>
      </c>
      <c r="AY141" s="14" t="s">
        <v>119</v>
      </c>
      <c r="BE141" s="205">
        <f t="shared" si="4"/>
        <v>0</v>
      </c>
      <c r="BF141" s="205">
        <f t="shared" si="5"/>
        <v>0</v>
      </c>
      <c r="BG141" s="205">
        <f t="shared" si="6"/>
        <v>0</v>
      </c>
      <c r="BH141" s="205">
        <f t="shared" si="7"/>
        <v>0</v>
      </c>
      <c r="BI141" s="205">
        <f t="shared" si="8"/>
        <v>0</v>
      </c>
      <c r="BJ141" s="14" t="s">
        <v>126</v>
      </c>
      <c r="BK141" s="205">
        <f t="shared" si="9"/>
        <v>0</v>
      </c>
      <c r="BL141" s="14" t="s">
        <v>285</v>
      </c>
      <c r="BM141" s="204" t="s">
        <v>221</v>
      </c>
    </row>
    <row r="142" spans="1:65" s="2" customFormat="1" ht="21.75" customHeight="1">
      <c r="A142" s="31"/>
      <c r="B142" s="32"/>
      <c r="C142" s="206" t="s">
        <v>182</v>
      </c>
      <c r="D142" s="206" t="s">
        <v>160</v>
      </c>
      <c r="E142" s="207" t="s">
        <v>435</v>
      </c>
      <c r="F142" s="208" t="s">
        <v>436</v>
      </c>
      <c r="G142" s="209" t="s">
        <v>157</v>
      </c>
      <c r="H142" s="210">
        <v>6</v>
      </c>
      <c r="I142" s="211"/>
      <c r="J142" s="212">
        <f t="shared" si="0"/>
        <v>0</v>
      </c>
      <c r="K142" s="213"/>
      <c r="L142" s="214"/>
      <c r="M142" s="215" t="s">
        <v>1</v>
      </c>
      <c r="N142" s="216" t="s">
        <v>38</v>
      </c>
      <c r="O142" s="72"/>
      <c r="P142" s="202">
        <f t="shared" si="1"/>
        <v>0</v>
      </c>
      <c r="Q142" s="202">
        <v>0</v>
      </c>
      <c r="R142" s="202">
        <f t="shared" si="2"/>
        <v>0</v>
      </c>
      <c r="S142" s="202">
        <v>0</v>
      </c>
      <c r="T142" s="203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04" t="s">
        <v>411</v>
      </c>
      <c r="AT142" s="204" t="s">
        <v>160</v>
      </c>
      <c r="AU142" s="204" t="s">
        <v>126</v>
      </c>
      <c r="AY142" s="14" t="s">
        <v>119</v>
      </c>
      <c r="BE142" s="205">
        <f t="shared" si="4"/>
        <v>0</v>
      </c>
      <c r="BF142" s="205">
        <f t="shared" si="5"/>
        <v>0</v>
      </c>
      <c r="BG142" s="205">
        <f t="shared" si="6"/>
        <v>0</v>
      </c>
      <c r="BH142" s="205">
        <f t="shared" si="7"/>
        <v>0</v>
      </c>
      <c r="BI142" s="205">
        <f t="shared" si="8"/>
        <v>0</v>
      </c>
      <c r="BJ142" s="14" t="s">
        <v>126</v>
      </c>
      <c r="BK142" s="205">
        <f t="shared" si="9"/>
        <v>0</v>
      </c>
      <c r="BL142" s="14" t="s">
        <v>285</v>
      </c>
      <c r="BM142" s="204" t="s">
        <v>224</v>
      </c>
    </row>
    <row r="143" spans="1:65" s="2" customFormat="1" ht="24.2" customHeight="1">
      <c r="A143" s="31"/>
      <c r="B143" s="32"/>
      <c r="C143" s="192" t="s">
        <v>175</v>
      </c>
      <c r="D143" s="192" t="s">
        <v>121</v>
      </c>
      <c r="E143" s="193" t="s">
        <v>433</v>
      </c>
      <c r="F143" s="194" t="s">
        <v>434</v>
      </c>
      <c r="G143" s="195" t="s">
        <v>157</v>
      </c>
      <c r="H143" s="196">
        <v>2</v>
      </c>
      <c r="I143" s="197"/>
      <c r="J143" s="198">
        <f t="shared" si="0"/>
        <v>0</v>
      </c>
      <c r="K143" s="199"/>
      <c r="L143" s="36"/>
      <c r="M143" s="200" t="s">
        <v>1</v>
      </c>
      <c r="N143" s="201" t="s">
        <v>38</v>
      </c>
      <c r="O143" s="72"/>
      <c r="P143" s="202">
        <f t="shared" si="1"/>
        <v>0</v>
      </c>
      <c r="Q143" s="202">
        <v>0</v>
      </c>
      <c r="R143" s="202">
        <f t="shared" si="2"/>
        <v>0</v>
      </c>
      <c r="S143" s="202">
        <v>0</v>
      </c>
      <c r="T143" s="203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04" t="s">
        <v>285</v>
      </c>
      <c r="AT143" s="204" t="s">
        <v>121</v>
      </c>
      <c r="AU143" s="204" t="s">
        <v>126</v>
      </c>
      <c r="AY143" s="14" t="s">
        <v>119</v>
      </c>
      <c r="BE143" s="205">
        <f t="shared" si="4"/>
        <v>0</v>
      </c>
      <c r="BF143" s="205">
        <f t="shared" si="5"/>
        <v>0</v>
      </c>
      <c r="BG143" s="205">
        <f t="shared" si="6"/>
        <v>0</v>
      </c>
      <c r="BH143" s="205">
        <f t="shared" si="7"/>
        <v>0</v>
      </c>
      <c r="BI143" s="205">
        <f t="shared" si="8"/>
        <v>0</v>
      </c>
      <c r="BJ143" s="14" t="s">
        <v>126</v>
      </c>
      <c r="BK143" s="205">
        <f t="shared" si="9"/>
        <v>0</v>
      </c>
      <c r="BL143" s="14" t="s">
        <v>285</v>
      </c>
      <c r="BM143" s="204" t="s">
        <v>230</v>
      </c>
    </row>
    <row r="144" spans="1:65" s="2" customFormat="1" ht="24.2" customHeight="1">
      <c r="A144" s="31"/>
      <c r="B144" s="32"/>
      <c r="C144" s="206" t="s">
        <v>189</v>
      </c>
      <c r="D144" s="206" t="s">
        <v>160</v>
      </c>
      <c r="E144" s="207" t="s">
        <v>437</v>
      </c>
      <c r="F144" s="208" t="s">
        <v>438</v>
      </c>
      <c r="G144" s="209" t="s">
        <v>157</v>
      </c>
      <c r="H144" s="210">
        <v>2</v>
      </c>
      <c r="I144" s="211"/>
      <c r="J144" s="212">
        <f t="shared" si="0"/>
        <v>0</v>
      </c>
      <c r="K144" s="213"/>
      <c r="L144" s="214"/>
      <c r="M144" s="215" t="s">
        <v>1</v>
      </c>
      <c r="N144" s="216" t="s">
        <v>38</v>
      </c>
      <c r="O144" s="72"/>
      <c r="P144" s="202">
        <f t="shared" si="1"/>
        <v>0</v>
      </c>
      <c r="Q144" s="202">
        <v>0</v>
      </c>
      <c r="R144" s="202">
        <f t="shared" si="2"/>
        <v>0</v>
      </c>
      <c r="S144" s="202">
        <v>0</v>
      </c>
      <c r="T144" s="203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04" t="s">
        <v>411</v>
      </c>
      <c r="AT144" s="204" t="s">
        <v>160</v>
      </c>
      <c r="AU144" s="204" t="s">
        <v>126</v>
      </c>
      <c r="AY144" s="14" t="s">
        <v>119</v>
      </c>
      <c r="BE144" s="205">
        <f t="shared" si="4"/>
        <v>0</v>
      </c>
      <c r="BF144" s="205">
        <f t="shared" si="5"/>
        <v>0</v>
      </c>
      <c r="BG144" s="205">
        <f t="shared" si="6"/>
        <v>0</v>
      </c>
      <c r="BH144" s="205">
        <f t="shared" si="7"/>
        <v>0</v>
      </c>
      <c r="BI144" s="205">
        <f t="shared" si="8"/>
        <v>0</v>
      </c>
      <c r="BJ144" s="14" t="s">
        <v>126</v>
      </c>
      <c r="BK144" s="205">
        <f t="shared" si="9"/>
        <v>0</v>
      </c>
      <c r="BL144" s="14" t="s">
        <v>285</v>
      </c>
      <c r="BM144" s="204" t="s">
        <v>237</v>
      </c>
    </row>
    <row r="145" spans="1:65" s="12" customFormat="1" ht="25.9" customHeight="1">
      <c r="B145" s="176"/>
      <c r="C145" s="177"/>
      <c r="D145" s="178" t="s">
        <v>71</v>
      </c>
      <c r="E145" s="179" t="s">
        <v>439</v>
      </c>
      <c r="F145" s="179" t="s">
        <v>440</v>
      </c>
      <c r="G145" s="177"/>
      <c r="H145" s="177"/>
      <c r="I145" s="180"/>
      <c r="J145" s="181">
        <f>BK145</f>
        <v>0</v>
      </c>
      <c r="K145" s="177"/>
      <c r="L145" s="182"/>
      <c r="M145" s="183"/>
      <c r="N145" s="184"/>
      <c r="O145" s="184"/>
      <c r="P145" s="185">
        <f>SUM(P146:P147)</f>
        <v>0</v>
      </c>
      <c r="Q145" s="184"/>
      <c r="R145" s="185">
        <f>SUM(R146:R147)</f>
        <v>0</v>
      </c>
      <c r="S145" s="184"/>
      <c r="T145" s="186">
        <f>SUM(T146:T147)</f>
        <v>0</v>
      </c>
      <c r="AR145" s="187" t="s">
        <v>136</v>
      </c>
      <c r="AT145" s="188" t="s">
        <v>71</v>
      </c>
      <c r="AU145" s="188" t="s">
        <v>72</v>
      </c>
      <c r="AY145" s="187" t="s">
        <v>119</v>
      </c>
      <c r="BK145" s="189">
        <f>SUM(BK146:BK147)</f>
        <v>0</v>
      </c>
    </row>
    <row r="146" spans="1:65" s="2" customFormat="1" ht="16.5" customHeight="1">
      <c r="A146" s="31"/>
      <c r="B146" s="32"/>
      <c r="C146" s="192" t="s">
        <v>7</v>
      </c>
      <c r="D146" s="192" t="s">
        <v>121</v>
      </c>
      <c r="E146" s="193" t="s">
        <v>441</v>
      </c>
      <c r="F146" s="194" t="s">
        <v>442</v>
      </c>
      <c r="G146" s="195" t="s">
        <v>443</v>
      </c>
      <c r="H146" s="196">
        <v>1</v>
      </c>
      <c r="I146" s="197"/>
      <c r="J146" s="198">
        <f>ROUND(I146*H146,2)</f>
        <v>0</v>
      </c>
      <c r="K146" s="199"/>
      <c r="L146" s="36"/>
      <c r="M146" s="200" t="s">
        <v>1</v>
      </c>
      <c r="N146" s="201" t="s">
        <v>38</v>
      </c>
      <c r="O146" s="72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04" t="s">
        <v>125</v>
      </c>
      <c r="AT146" s="204" t="s">
        <v>121</v>
      </c>
      <c r="AU146" s="204" t="s">
        <v>80</v>
      </c>
      <c r="AY146" s="14" t="s">
        <v>119</v>
      </c>
      <c r="BE146" s="205">
        <f>IF(N146="základná",J146,0)</f>
        <v>0</v>
      </c>
      <c r="BF146" s="205">
        <f>IF(N146="znížená",J146,0)</f>
        <v>0</v>
      </c>
      <c r="BG146" s="205">
        <f>IF(N146="zákl. prenesená",J146,0)</f>
        <v>0</v>
      </c>
      <c r="BH146" s="205">
        <f>IF(N146="zníž. prenesená",J146,0)</f>
        <v>0</v>
      </c>
      <c r="BI146" s="205">
        <f>IF(N146="nulová",J146,0)</f>
        <v>0</v>
      </c>
      <c r="BJ146" s="14" t="s">
        <v>126</v>
      </c>
      <c r="BK146" s="205">
        <f>ROUND(I146*H146,2)</f>
        <v>0</v>
      </c>
      <c r="BL146" s="14" t="s">
        <v>125</v>
      </c>
      <c r="BM146" s="204" t="s">
        <v>241</v>
      </c>
    </row>
    <row r="147" spans="1:65" s="2" customFormat="1" ht="16.5" customHeight="1">
      <c r="A147" s="31"/>
      <c r="B147" s="32"/>
      <c r="C147" s="192" t="s">
        <v>197</v>
      </c>
      <c r="D147" s="192" t="s">
        <v>121</v>
      </c>
      <c r="E147" s="193" t="s">
        <v>444</v>
      </c>
      <c r="F147" s="194" t="s">
        <v>445</v>
      </c>
      <c r="G147" s="195" t="s">
        <v>443</v>
      </c>
      <c r="H147" s="196">
        <v>1</v>
      </c>
      <c r="I147" s="197"/>
      <c r="J147" s="198">
        <f>ROUND(I147*H147,2)</f>
        <v>0</v>
      </c>
      <c r="K147" s="199"/>
      <c r="L147" s="36"/>
      <c r="M147" s="223" t="s">
        <v>1</v>
      </c>
      <c r="N147" s="224" t="s">
        <v>38</v>
      </c>
      <c r="O147" s="220"/>
      <c r="P147" s="221">
        <f>O147*H147</f>
        <v>0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04" t="s">
        <v>125</v>
      </c>
      <c r="AT147" s="204" t="s">
        <v>121</v>
      </c>
      <c r="AU147" s="204" t="s">
        <v>80</v>
      </c>
      <c r="AY147" s="14" t="s">
        <v>119</v>
      </c>
      <c r="BE147" s="205">
        <f>IF(N147="základná",J147,0)</f>
        <v>0</v>
      </c>
      <c r="BF147" s="205">
        <f>IF(N147="znížená",J147,0)</f>
        <v>0</v>
      </c>
      <c r="BG147" s="205">
        <f>IF(N147="zákl. prenesená",J147,0)</f>
        <v>0</v>
      </c>
      <c r="BH147" s="205">
        <f>IF(N147="zníž. prenesená",J147,0)</f>
        <v>0</v>
      </c>
      <c r="BI147" s="205">
        <f>IF(N147="nulová",J147,0)</f>
        <v>0</v>
      </c>
      <c r="BJ147" s="14" t="s">
        <v>126</v>
      </c>
      <c r="BK147" s="205">
        <f>ROUND(I147*H147,2)</f>
        <v>0</v>
      </c>
      <c r="BL147" s="14" t="s">
        <v>125</v>
      </c>
      <c r="BM147" s="204" t="s">
        <v>245</v>
      </c>
    </row>
    <row r="148" spans="1:65" s="2" customFormat="1" ht="6.95" customHeight="1">
      <c r="A148" s="31"/>
      <c r="B148" s="55"/>
      <c r="C148" s="56"/>
      <c r="D148" s="56"/>
      <c r="E148" s="56"/>
      <c r="F148" s="56"/>
      <c r="G148" s="56"/>
      <c r="H148" s="56"/>
      <c r="I148" s="56"/>
      <c r="J148" s="56"/>
      <c r="K148" s="56"/>
      <c r="L148" s="36"/>
      <c r="M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</row>
  </sheetData>
  <sheetProtection algorithmName="SHA-512" hashValue="KcIH84MdqDOwW4r5/Zcm667MrHJPOSTyeP4VxeBwQ0VDsWCA+iqjbv0XDcp7ZzxXGWUhq6jd7QMnKiL7Y/NnYA==" saltValue="iQX4+LDi2KErryDj0icMjM2Bjwy0p0kZw9GndTd9spqknkF3riUh/95Ivy9xseAqTTXxhFPpFnbYsRd/xk/ayg==" spinCount="100000" sheet="1" objects="1" scenarios="1" formatColumns="0" formatRows="0" autoFilter="0"/>
  <autoFilter ref="C120:K147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Architektúra</vt:lpstr>
      <vt:lpstr>02 - Bleskozvod</vt:lpstr>
      <vt:lpstr>'01 - Architektúra'!Názvy_tlače</vt:lpstr>
      <vt:lpstr>'02 - Bleskozvod'!Názvy_tlače</vt:lpstr>
      <vt:lpstr>'Rekapitulácia stavby'!Názvy_tlače</vt:lpstr>
      <vt:lpstr>'01 - Architektúra'!Oblasť_tlače</vt:lpstr>
      <vt:lpstr>'02 - Bleskozvod'!Oblasť_tlače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Klas</dc:creator>
  <cp:lastModifiedBy>Bucalo Matea</cp:lastModifiedBy>
  <dcterms:created xsi:type="dcterms:W3CDTF">2024-10-24T06:38:59Z</dcterms:created>
  <dcterms:modified xsi:type="dcterms:W3CDTF">2024-10-24T12:17:41Z</dcterms:modified>
</cp:coreProperties>
</file>